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28515" windowHeight="12600" tabRatio="908" firstSheet="1" activeTab="11"/>
  </bookViews>
  <sheets>
    <sheet name="1.-2. Balance Ajustado" sheetId="15" r:id="rId1"/>
    <sheet name="1.-2. Balance Ajustado (2)" sheetId="16" r:id="rId2"/>
    <sheet name="3. P y G PRESENTACION" sheetId="5" r:id="rId3"/>
    <sheet name="4. Flujos de Tesorería" sheetId="6" r:id="rId4"/>
    <sheet name="5. Anexo inversiones" sheetId="7" r:id="rId5"/>
    <sheet name="6. Actuación, inversiones y Fin" sheetId="8" r:id="rId6"/>
    <sheet name="7. Indicadores" sheetId="9" r:id="rId7"/>
    <sheet name="8. Financiación de actividades" sheetId="10" r:id="rId8"/>
    <sheet name="9.  Memoria" sheetId="11" r:id="rId9"/>
    <sheet name="12.- estado deuda" sheetId="12" r:id="rId10"/>
    <sheet name="13.subvenc." sheetId="13" r:id="rId11"/>
    <sheet name="14. plantillas y retrib." sheetId="14" r:id="rId12"/>
  </sheets>
  <externalReferences>
    <externalReference r:id="rId13"/>
  </externalReferences>
  <definedNames>
    <definedName name="_xlnm._FilterDatabase" localSheetId="0" hidden="1">'1.-2. Balance Ajustado'!$D$10:$D$102</definedName>
    <definedName name="_xlnm._FilterDatabase" localSheetId="4" hidden="1">'5. Anexo inversiones'!$W$9:$AA$65</definedName>
    <definedName name="_xlnm._FilterDatabase" localSheetId="5" hidden="1">'6. Actuación, inversiones y Fin'!$A$8:$H$65</definedName>
    <definedName name="_xlnm.Print_Area" localSheetId="0">'1.-2. Balance Ajustado'!$A$1:$C$102</definedName>
    <definedName name="_xlnm.Print_Area" localSheetId="1">'1.-2. Balance Ajustado (2)'!$A$1:$C$65</definedName>
    <definedName name="_xlnm.Print_Area" localSheetId="9">'12.- estado deuda'!$A$1:$M$60</definedName>
    <definedName name="_xlnm.Print_Area" localSheetId="10">'13.subvenc.'!$A$1:$H$49</definedName>
    <definedName name="_xlnm.Print_Area" localSheetId="11">'14. plantillas y retrib.'!$A$1:$I$59</definedName>
    <definedName name="_xlnm.Print_Area" localSheetId="2">'3. P y G PRESENTACION'!$A$1:$C$44</definedName>
    <definedName name="_xlnm.Print_Area" localSheetId="3">'4. Flujos de Tesorería'!$A$1:$D$86</definedName>
    <definedName name="_xlnm.Print_Area" localSheetId="4">'5. Anexo inversiones'!$A$1:$R$64</definedName>
    <definedName name="_xlnm.Print_Area" localSheetId="5">'6. Actuación, inversiones y Fin'!$A$1:$H$69</definedName>
    <definedName name="_xlnm.Print_Area" localSheetId="6">'7. Indicadores'!$A$1:$C$89</definedName>
    <definedName name="_xlnm.Print_Area" localSheetId="7">'8. Financiación de actividades'!$A$1:$H$24</definedName>
    <definedName name="_xlnm.Print_Area" localSheetId="8">'9.  Memoria'!$A$1:$I$22</definedName>
    <definedName name="_xlnm.Print_Titles" localSheetId="9">'12.- estado deuda'!$2:$12</definedName>
    <definedName name="_xlnm.Print_Titles" localSheetId="2">'3. P y G PRESENTACION'!$2:$9</definedName>
  </definedNames>
  <calcPr calcId="125725"/>
</workbook>
</file>

<file path=xl/calcChain.xml><?xml version="1.0" encoding="utf-8"?>
<calcChain xmlns="http://schemas.openxmlformats.org/spreadsheetml/2006/main">
  <c r="B41" i="16"/>
  <c r="F18"/>
  <c r="E18"/>
  <c r="F14"/>
  <c r="E14"/>
  <c r="D11"/>
  <c r="H3" s="1"/>
  <c r="C10"/>
  <c r="C44" s="1"/>
  <c r="B10"/>
  <c r="B44" s="1"/>
  <c r="H6"/>
  <c r="H4"/>
  <c r="C4"/>
  <c r="C38" s="1"/>
  <c r="H5" l="1"/>
  <c r="H7" s="1"/>
  <c r="H8" s="1"/>
  <c r="E11"/>
  <c r="D11" i="15"/>
  <c r="L43" i="13" l="1"/>
  <c r="L30"/>
  <c r="I61" i="12"/>
  <c r="J13"/>
  <c r="I13"/>
  <c r="H13"/>
  <c r="G13"/>
  <c r="F13"/>
  <c r="E13"/>
  <c r="D13"/>
  <c r="C13"/>
  <c r="L40" i="13"/>
  <c r="B64" i="8"/>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R69" i="7"/>
  <c r="M69"/>
  <c r="Y62"/>
  <c r="Y59"/>
  <c r="AA59" s="1"/>
  <c r="Y52"/>
  <c r="Y51"/>
  <c r="Y50"/>
  <c r="Y48"/>
  <c r="Y47"/>
  <c r="Y46"/>
  <c r="Y45"/>
  <c r="Y44"/>
  <c r="Y43"/>
  <c r="Y42"/>
  <c r="Y41"/>
  <c r="Y37"/>
  <c r="Y36"/>
  <c r="Y35"/>
  <c r="Y34"/>
  <c r="Y29"/>
  <c r="Y28"/>
  <c r="Y27"/>
  <c r="Y25"/>
  <c r="AA25" s="1"/>
  <c r="Y24"/>
  <c r="Y14"/>
  <c r="Y13"/>
  <c r="Y12"/>
  <c r="Y11"/>
  <c r="Q74" i="6"/>
  <c r="T70"/>
  <c r="P67"/>
  <c r="M67"/>
  <c r="L70"/>
  <c r="P64"/>
  <c r="Q63"/>
  <c r="G63"/>
  <c r="G59"/>
  <c r="K27"/>
  <c r="J25"/>
  <c r="I25"/>
  <c r="K24"/>
  <c r="M63"/>
  <c r="Q41"/>
  <c r="N40"/>
  <c r="F67" i="12"/>
  <c r="P41" i="6" l="1"/>
  <c r="P70"/>
  <c r="O70"/>
  <c r="M70"/>
  <c r="J38" i="14"/>
  <c r="Y53" i="7"/>
  <c r="K25" i="6"/>
  <c r="M40"/>
  <c r="N41"/>
  <c r="M41" s="1"/>
  <c r="Y30" i="7"/>
  <c r="Y38"/>
  <c r="Y49"/>
  <c r="J46" i="14"/>
  <c r="Y57" i="7"/>
  <c r="L14" i="13"/>
  <c r="K14"/>
  <c r="Q40" i="6"/>
  <c r="P40" s="1"/>
  <c r="Y31" i="7"/>
  <c r="Y32"/>
  <c r="Y39"/>
  <c r="Y40"/>
  <c r="X64"/>
  <c r="K22" i="13"/>
  <c r="A7" i="10"/>
  <c r="G67" i="6"/>
  <c r="P63"/>
  <c r="Y10" i="7"/>
  <c r="A21" i="8" s="1"/>
  <c r="Y33" i="7"/>
  <c r="A22" i="8"/>
  <c r="A42"/>
  <c r="L10" i="13"/>
  <c r="L22"/>
  <c r="Y58" i="7"/>
  <c r="Y63"/>
  <c r="A32" i="8" l="1"/>
  <c r="A17"/>
  <c r="A34"/>
  <c r="A39"/>
  <c r="A23"/>
  <c r="A36"/>
  <c r="A26"/>
  <c r="A20"/>
  <c r="A16"/>
  <c r="A13"/>
  <c r="A11"/>
  <c r="AA63" i="7"/>
  <c r="AA31"/>
  <c r="A45" i="8"/>
  <c r="A41"/>
  <c r="A37"/>
  <c r="A33"/>
  <c r="A29"/>
  <c r="A25"/>
  <c r="A19"/>
  <c r="A15"/>
  <c r="AA10" i="7"/>
  <c r="H4" i="8"/>
  <c r="A7" s="1"/>
  <c r="H8" i="7"/>
  <c r="H68" s="1"/>
  <c r="N9"/>
  <c r="N8"/>
  <c r="N68" s="1"/>
  <c r="I9"/>
  <c r="A8" i="11"/>
  <c r="A9"/>
  <c r="C10" i="12"/>
  <c r="E10"/>
  <c r="I10"/>
  <c r="A47" i="8"/>
  <c r="A31"/>
  <c r="AA58" i="7"/>
  <c r="A46" i="8"/>
  <c r="A30"/>
  <c r="A12"/>
  <c r="A35"/>
  <c r="A14"/>
  <c r="AA33" i="7"/>
  <c r="A38" i="8"/>
  <c r="A18"/>
  <c r="A43"/>
  <c r="A27"/>
  <c r="AA39" i="7"/>
  <c r="A40" i="8"/>
  <c r="A24"/>
  <c r="AA30" i="7"/>
  <c r="A44" i="8"/>
  <c r="A28"/>
  <c r="AA38" i="7"/>
  <c r="AA53"/>
  <c r="H65" i="6" l="1"/>
  <c r="F80" i="9"/>
  <c r="AA14" i="7"/>
  <c r="N69"/>
  <c r="O9"/>
  <c r="AA48"/>
  <c r="AA51"/>
  <c r="AA34"/>
  <c r="AA46"/>
  <c r="AA62"/>
  <c r="AA35"/>
  <c r="AA49"/>
  <c r="AA41"/>
  <c r="AA50"/>
  <c r="AA52"/>
  <c r="AA29"/>
  <c r="AA32"/>
  <c r="I69"/>
  <c r="J9"/>
  <c r="AA61"/>
  <c r="AA60"/>
  <c r="AA54"/>
  <c r="AA56"/>
  <c r="AA55"/>
  <c r="AA43"/>
  <c r="AA24"/>
  <c r="AA28"/>
  <c r="AA45"/>
  <c r="AA13"/>
  <c r="AA27"/>
  <c r="AA57"/>
  <c r="AA42"/>
  <c r="C11"/>
  <c r="C12" s="1"/>
  <c r="C13" s="1"/>
  <c r="C14" s="1"/>
  <c r="C15" s="1"/>
  <c r="C16" s="1"/>
  <c r="C17" s="1"/>
  <c r="C18" s="1"/>
  <c r="C19" s="1"/>
  <c r="C20" s="1"/>
  <c r="C21" s="1"/>
  <c r="C22" s="1"/>
  <c r="C23" s="1"/>
  <c r="C24" s="1"/>
  <c r="C25" s="1"/>
  <c r="C26" s="1"/>
  <c r="C27" s="1"/>
  <c r="C28" s="1"/>
  <c r="C29" s="1"/>
  <c r="C30" s="1"/>
  <c r="C31" s="1"/>
  <c r="C32" s="1"/>
  <c r="C33" s="1"/>
  <c r="C34" s="1"/>
  <c r="C35" s="1"/>
  <c r="C36" s="1"/>
  <c r="C37" s="1"/>
  <c r="C38" s="1"/>
  <c r="C39" s="1"/>
  <c r="C40" s="1"/>
  <c r="C41" s="1"/>
  <c r="C42" s="1"/>
  <c r="C43" s="1"/>
  <c r="C44" s="1"/>
  <c r="C45" s="1"/>
  <c r="C46" s="1"/>
  <c r="C47" s="1"/>
  <c r="C48" s="1"/>
  <c r="C49" s="1"/>
  <c r="C50" s="1"/>
  <c r="C51" s="1"/>
  <c r="C52" s="1"/>
  <c r="C53" s="1"/>
  <c r="C54" s="1"/>
  <c r="C55" s="1"/>
  <c r="C56" s="1"/>
  <c r="C57" s="1"/>
  <c r="C58" s="1"/>
  <c r="C59" s="1"/>
  <c r="C60" s="1"/>
  <c r="C61" s="1"/>
  <c r="C62" s="1"/>
  <c r="C63" s="1"/>
  <c r="AA11"/>
  <c r="AA44"/>
  <c r="AA12"/>
  <c r="AA36"/>
  <c r="AA47"/>
  <c r="AA26"/>
  <c r="AA20"/>
  <c r="AA16"/>
  <c r="AA23"/>
  <c r="AA18"/>
  <c r="AA17"/>
  <c r="AA22"/>
  <c r="AA21"/>
  <c r="AA15"/>
  <c r="AA19"/>
  <c r="AA37"/>
  <c r="AA40"/>
  <c r="G80" i="9" l="1"/>
  <c r="F69" i="12"/>
  <c r="F66"/>
  <c r="J69" i="7"/>
  <c r="K9"/>
  <c r="O69"/>
  <c r="P9"/>
  <c r="P69" l="1"/>
  <c r="Q9"/>
  <c r="Q69" s="1"/>
  <c r="K69"/>
  <c r="L9"/>
  <c r="L69" s="1"/>
  <c r="J65" i="8" l="1"/>
  <c r="J66"/>
  <c r="C71"/>
</calcChain>
</file>

<file path=xl/sharedStrings.xml><?xml version="1.0" encoding="utf-8"?>
<sst xmlns="http://schemas.openxmlformats.org/spreadsheetml/2006/main" count="853" uniqueCount="551">
  <si>
    <t>SOCIEDADES MUNICIPALES.-  ficha nº 1</t>
  </si>
  <si>
    <t>PRESUPUESTO GENERAL DEL EXCMO.</t>
  </si>
  <si>
    <t>EJERCICIO</t>
  </si>
  <si>
    <t xml:space="preserve"> AYUNTAMIENTO DE LAS PALMAS DE GRAN CANARIA</t>
  </si>
  <si>
    <t>Sociedad: Guaguas Municipales, S. A.</t>
  </si>
  <si>
    <t>NIF: A35092683</t>
  </si>
  <si>
    <t>CNAE: 4931</t>
  </si>
  <si>
    <t>Fecha de aprobación de los estados financieros iniciales</t>
  </si>
  <si>
    <t>BALANCE</t>
  </si>
  <si>
    <t>(Importe en  €)</t>
  </si>
  <si>
    <t>ACTIVO</t>
  </si>
  <si>
    <t>A) ACTIVO NO CORRIENTE</t>
  </si>
  <si>
    <t>X</t>
  </si>
  <si>
    <t> I. Inmovilizado intangible</t>
  </si>
  <si>
    <t>Desarrollo</t>
  </si>
  <si>
    <t>Aplicaciones informáticas</t>
  </si>
  <si>
    <t>Anticipos</t>
  </si>
  <si>
    <t>Resto del inmovilizado intangible</t>
  </si>
  <si>
    <t> II. Inmovilizado material</t>
  </si>
  <si>
    <t>Terrenos y construcciones</t>
  </si>
  <si>
    <t>Resto del inmovilizado material</t>
  </si>
  <si>
    <t> III. Inversiones inmobiliarias</t>
  </si>
  <si>
    <t>Terrenos</t>
  </si>
  <si>
    <t>Construcciones</t>
  </si>
  <si>
    <t> IV. Inversiones en empresas del grupo y asociadas a largo plazo</t>
  </si>
  <si>
    <t> V. Inversiones financieras a largo plazo</t>
  </si>
  <si>
    <t> VI. Activos por impuesto diferido</t>
  </si>
  <si>
    <t> VII. Deudores comerciales no corrientes</t>
  </si>
  <si>
    <t>B) ACTIVO CORRIENTE</t>
  </si>
  <si>
    <t> I. Activos no corrientes mantenidos para la venta</t>
  </si>
  <si>
    <t>Inmovilizado</t>
  </si>
  <si>
    <t>Resto del inmovilizado</t>
  </si>
  <si>
    <t>Inversiones financieras</t>
  </si>
  <si>
    <t>Existencias y otros activos</t>
  </si>
  <si>
    <t> II. Existencias</t>
  </si>
  <si>
    <t>Existencias</t>
  </si>
  <si>
    <t> III. Deudores comerciales y otras cuentas a cobrar</t>
  </si>
  <si>
    <t xml:space="preserve">Clientes por ventas y prestaciones de servicios </t>
  </si>
  <si>
    <t>Accionistas (socios) por desembolsos exigidos</t>
  </si>
  <si>
    <t xml:space="preserve">Otros deudores </t>
  </si>
  <si>
    <t> IV. Inversiones en empresas del grupo y asociadas a corto plazo</t>
  </si>
  <si>
    <t> V. Inversiones financieras a corto plazo</t>
  </si>
  <si>
    <t> VI. Periodificaciones a corto plazo</t>
  </si>
  <si>
    <t> VII. Efectivo y otros activos líquidos equivalentes</t>
  </si>
  <si>
    <t>TOTAL ACTIVO (A+B)</t>
  </si>
  <si>
    <t>SOCIEDADES MUNICIPALES.-  ficha nº 2</t>
  </si>
  <si>
    <t>PATRIMONIO NETO Y PASIVO</t>
  </si>
  <si>
    <t>A) PATRIMONIO NETO</t>
  </si>
  <si>
    <t>A-1) Fondos propios</t>
  </si>
  <si>
    <t xml:space="preserve">I. Capital </t>
  </si>
  <si>
    <t>II. Prima de emisión</t>
  </si>
  <si>
    <t>III. Reservas</t>
  </si>
  <si>
    <t>IV. (Acciones y participaciones en patrimonio propias)</t>
  </si>
  <si>
    <t>V. Resultado de ejercicios anteriores</t>
  </si>
  <si>
    <t>VI. Otras aportaciones de socios</t>
  </si>
  <si>
    <t>VII. Resultado del ejercicio</t>
  </si>
  <si>
    <t>VIII. (Dividendo a cuenta)</t>
  </si>
  <si>
    <t>IX. Otros instrumentos de patrimonio neto</t>
  </si>
  <si>
    <t>A-2) Ajustes por cambio de valor</t>
  </si>
  <si>
    <t>A-3) Subvenciones, donaciones y legados recibidos</t>
  </si>
  <si>
    <t>B) PASIVO NO CORRIENTE</t>
  </si>
  <si>
    <t>I. Provisiones a largo plazo</t>
  </si>
  <si>
    <t>Provisión por retribuciones al personal</t>
  </si>
  <si>
    <t>Provisión por desmantelamiento, retiro o rehabilitación del inmovilizado</t>
  </si>
  <si>
    <t>Otras provisiones</t>
  </si>
  <si>
    <t>II. Deudas a largo plazo</t>
  </si>
  <si>
    <t>Obligaciones y otros valores negociables</t>
  </si>
  <si>
    <t>Deudas con entidades de crédito</t>
  </si>
  <si>
    <t xml:space="preserve"> Acreedores por arrendamiento financiero</t>
  </si>
  <si>
    <t>Otras deudas a largo plazo</t>
  </si>
  <si>
    <t>III. Deudas con empresas del grupo y asociadas a largo plazo</t>
  </si>
  <si>
    <t>IV. Pasivos por impuesto diferido</t>
  </si>
  <si>
    <t>V. Periodificaciones a largo plazo</t>
  </si>
  <si>
    <t>VI. Acreedores comerciales no corrientes</t>
  </si>
  <si>
    <t>VII. Deuda con características especiales a largo plazo</t>
  </si>
  <si>
    <t>C) PASIVO CORRIENTE</t>
  </si>
  <si>
    <t>I. Pasivos vinculados con activos no corrientes mantenidos para la venta</t>
  </si>
  <si>
    <t>II. Provisiones a corto plazo</t>
  </si>
  <si>
    <t>III. Deudas a corto plazo</t>
  </si>
  <si>
    <t>Acreedores por arrendamiento financiero</t>
  </si>
  <si>
    <t>Otras deudas a corto plazo</t>
  </si>
  <si>
    <t>IV. Deudas con empresas del grupo y asociadas a corto plazo</t>
  </si>
  <si>
    <t>V. Acreedores comerciales y otras cuentas a pagar</t>
  </si>
  <si>
    <t>Proveedores</t>
  </si>
  <si>
    <t>Otros acreedores</t>
  </si>
  <si>
    <t>VI. Periodificaciones a corto plazo</t>
  </si>
  <si>
    <t>VII.  Deuda con características especiales a corto plazo</t>
  </si>
  <si>
    <t>TOTAL PATRIMONIO NETO Y PASIVO (A+B+C)</t>
  </si>
  <si>
    <t>SOCIEDADES MUNICIPALES.-  ficha nº 3</t>
  </si>
  <si>
    <t>CUENTA DE PÉRDIDAS Y GANANCIAS</t>
  </si>
  <si>
    <t>2020 (estimado)</t>
  </si>
  <si>
    <t>1.  Importe neto de la cifra de negocios</t>
  </si>
  <si>
    <t>Importe total por prestación servicios (Cta. 705 + 708)</t>
  </si>
  <si>
    <t>Importe total por subvenciones tarifarias (cta. 705)</t>
  </si>
  <si>
    <t>3. Trabajos realizados por la empresa para su activo</t>
  </si>
  <si>
    <t>4. Aprovisionamientos</t>
  </si>
  <si>
    <t>a) Consumo de mercaderías (Cta. 600)</t>
  </si>
  <si>
    <t>b) b. 1) Consumo de materias primas y otras materias consumibles (Cta. 602)</t>
  </si>
  <si>
    <t>b) b. 2) Devolución impuesto gasoil  (Cta. 602)</t>
  </si>
  <si>
    <t>c) Trabajos realizados por otras empresas (Cta. 607)</t>
  </si>
  <si>
    <t>5. Otros ingresos de explotación</t>
  </si>
  <si>
    <t>a) Ingresos accesorios y otros de gestión corriente (Subgrupo 75)</t>
  </si>
  <si>
    <t>b) Subvenciones de explotación incorporadas al resultado del ejercicio (Cta. 740)</t>
  </si>
  <si>
    <t>6.  Gastos de personal</t>
  </si>
  <si>
    <t>a) Sueldos, salarios y asimilados</t>
  </si>
  <si>
    <t>b) Cargas sociales</t>
  </si>
  <si>
    <t>7.  Otros gastos de explotación</t>
  </si>
  <si>
    <t>a) Servicios exteriores</t>
  </si>
  <si>
    <t>b) Tributos</t>
  </si>
  <si>
    <t>8. Amortización del inmovilizado</t>
  </si>
  <si>
    <t>a) Amortización del inmovilizado intangible</t>
  </si>
  <si>
    <t>b) Amortización del inmovilizado material</t>
  </si>
  <si>
    <t>9. Imputación de subvenciones de inmovilizado no financiero y otras</t>
  </si>
  <si>
    <t>13.  Otros resultados</t>
  </si>
  <si>
    <t xml:space="preserve">  Gastos excepcionales</t>
  </si>
  <si>
    <t xml:space="preserve">  Ingresos excepcionales</t>
  </si>
  <si>
    <t>A.1)  RESULTADO DE EXPLOTACIÓN (1+2+3+4+5+6+7+8+9+10+11+12+12a+13)</t>
  </si>
  <si>
    <t>14. Ingresos financieros</t>
  </si>
  <si>
    <t>b) De valores negociables y otros instrumentos financieros</t>
  </si>
  <si>
    <t>15. Gastos financieros</t>
  </si>
  <si>
    <t>b) Por deudas con terceros</t>
  </si>
  <si>
    <t>A.5)  RESULTADO DEL EJERCICIO</t>
  </si>
  <si>
    <t>SOCIEDADES MUNICIPALES.-  ficha nº 4</t>
  </si>
  <si>
    <t>PRESUPUESTO DE CAPITAL. ESTADO DE FLUJOS DE EFECTIVO</t>
  </si>
  <si>
    <t>1. Resultado del ejercicio antes de impuestos</t>
  </si>
  <si>
    <t>2. Ajustes del resultado</t>
  </si>
  <si>
    <t xml:space="preserve">   a) Amortización del inmovilizado (+)</t>
  </si>
  <si>
    <t xml:space="preserve">   b) Correcciones valorativas por deterioro (+/-)</t>
  </si>
  <si>
    <t xml:space="preserve">   c) Variación de provisiones (+/-)</t>
  </si>
  <si>
    <t xml:space="preserve">   d) Imputación de subvenciones (-)</t>
  </si>
  <si>
    <t xml:space="preserve">   e) Resultados por bajas y enajenaciones del inmovilizado (+/-)</t>
  </si>
  <si>
    <t xml:space="preserve">   f) Resultados por bajas y enajenaciones de instrumentos financieros (+/-)</t>
  </si>
  <si>
    <t xml:space="preserve">   g) Ingresos financieros (-)</t>
  </si>
  <si>
    <t xml:space="preserve">   h) Gastos financieros (+)</t>
  </si>
  <si>
    <t xml:space="preserve">   i) Diferencias de cambio (+/-)</t>
  </si>
  <si>
    <t xml:space="preserve">   j) Diferencias de cambio (+/-)</t>
  </si>
  <si>
    <t xml:space="preserve">   k) Otros ingresos y gastos (+/-)</t>
  </si>
  <si>
    <t>3. Cambios en el capital corriente</t>
  </si>
  <si>
    <t xml:space="preserve">   a) Existencias  (+/-)</t>
  </si>
  <si>
    <t xml:space="preserve">   b) Deudores y otras cuentas para cobrar  (+/-)</t>
  </si>
  <si>
    <t xml:space="preserve">   c) Otros activos corrientes (+/-)</t>
  </si>
  <si>
    <t xml:space="preserve">   d) Acreedores y otras cuentas para pagar (+/-)</t>
  </si>
  <si>
    <t xml:space="preserve">   e) Otros pasivos corrientes (+/-)</t>
  </si>
  <si>
    <t xml:space="preserve">    f)  Otros activos y pasivos no corrientes (+/-)</t>
  </si>
  <si>
    <t>4. Otros flujos de efectivo de las actividades  de explotación</t>
  </si>
  <si>
    <t xml:space="preserve">   a) Pagos de intereses  (-)</t>
  </si>
  <si>
    <t xml:space="preserve">   b) Cobros de dividendos  (+)</t>
  </si>
  <si>
    <t xml:space="preserve">   c) Cobros de intereses  (+)</t>
  </si>
  <si>
    <t xml:space="preserve">   d) Cobros (pagos) por impuesto sobre beneficios  (+/-)</t>
  </si>
  <si>
    <t xml:space="preserve">   e) Otros pagos (cobros) (-/+)</t>
  </si>
  <si>
    <t>5. Flujos de efectivo de las actividades de explotación (1+2+3+4)</t>
  </si>
  <si>
    <t>B) FLUJOS DE EFECTIVO DE LAS ACTIVIDADES DE INVERSIÓN</t>
  </si>
  <si>
    <t>6. Pagos por inversiones (-)</t>
  </si>
  <si>
    <t>Inmovilizado Cierre 2020</t>
  </si>
  <si>
    <t>Adquisiciones 2020</t>
  </si>
  <si>
    <t>Amortización 2020</t>
  </si>
  <si>
    <t>Inmovilizado Cierre 2019</t>
  </si>
  <si>
    <t>Adquisiciones 2019</t>
  </si>
  <si>
    <t>Amortización 2019</t>
  </si>
  <si>
    <t>Inmovilizado Cierre 2018</t>
  </si>
  <si>
    <t xml:space="preserve">   a) Empresas del grupo y asociadas</t>
  </si>
  <si>
    <t xml:space="preserve">   b) Inmovilizado intangible</t>
  </si>
  <si>
    <t xml:space="preserve">   c) Inmovilizado material</t>
  </si>
  <si>
    <t xml:space="preserve">   d) Inversiones inmobiliarias</t>
  </si>
  <si>
    <t xml:space="preserve">   e) Otros activos financieros</t>
  </si>
  <si>
    <t xml:space="preserve">   f) Activos no corrientes mantenidos para venta</t>
  </si>
  <si>
    <t xml:space="preserve">   g) Unidad de negocio</t>
  </si>
  <si>
    <t xml:space="preserve">   h) Otros activos</t>
  </si>
  <si>
    <t>7. Cobros por desinversiones (+)</t>
  </si>
  <si>
    <t>8. Flujos de efectivo de las actividades de inversión (6+7)</t>
  </si>
  <si>
    <t>C) FLUJOS DE EFECTIVO DE LAS ACTIVIDADES DE FINANCIACIÓN</t>
  </si>
  <si>
    <t>9. Cobros y pagos por instrumentos de patrimonio</t>
  </si>
  <si>
    <t>Cierre 2020</t>
  </si>
  <si>
    <t>Otros Ajustes</t>
  </si>
  <si>
    <t>Subv. 2020</t>
  </si>
  <si>
    <t>Cierre 2019</t>
  </si>
  <si>
    <t>Otros Asjustes</t>
  </si>
  <si>
    <t>Subv. 2019</t>
  </si>
  <si>
    <t>Cierre 2018</t>
  </si>
  <si>
    <t xml:space="preserve">   a) Emisión de instrumentos de patrimonio (+)</t>
  </si>
  <si>
    <t xml:space="preserve">   b) Amortización de instrumentos de patrimonio (-)</t>
  </si>
  <si>
    <t xml:space="preserve">   c) Adquisición de instrumentos de patrimonio propio (-)</t>
  </si>
  <si>
    <t xml:space="preserve">   d) Enajenación de instrumentos de patrimonio propio (+)</t>
  </si>
  <si>
    <t xml:space="preserve">   e) Subvenciones, donaciones y legados recibidos (+)</t>
  </si>
  <si>
    <t>Ajuste MetroGuagua</t>
  </si>
  <si>
    <t>10. Cobros y pagos por instrumentos de pasivo financiero</t>
  </si>
  <si>
    <t>Deuda Transform Subv.</t>
  </si>
  <si>
    <t xml:space="preserve">   a) Emisión</t>
  </si>
  <si>
    <t xml:space="preserve">Amortiz </t>
  </si>
  <si>
    <t>Emisión Nueva</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</si>
  <si>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</si>
  <si>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</si>
  <si>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</si>
  <si>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</si>
  <si>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</si>
  <si>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 xml:space="preserve">   b) devolución y amortización de</t>
  </si>
  <si>
    <t xml:space="preserve">       1. Obligaciones y otros valores negociables (-)</t>
  </si>
  <si>
    <t xml:space="preserve">       2. Deudas con entidades de crédito (-)</t>
  </si>
  <si>
    <t xml:space="preserve">       3. Deudas con empresas del grupo y asociadas  (-)</t>
  </si>
  <si>
    <t xml:space="preserve">       4. Deudas con características especiales  (-)</t>
  </si>
  <si>
    <t xml:space="preserve">       5. Otras deudas  (-)</t>
  </si>
  <si>
    <t>11. Pagos por dividendos y remuneraciones de otros instrumentos de patrimonio</t>
  </si>
  <si>
    <t xml:space="preserve">   a) Dividendos (-)</t>
  </si>
  <si>
    <t xml:space="preserve">   b) remuneración de otros instrumentos  de patrimonio (-)</t>
  </si>
  <si>
    <t>12. Flujos de efectivo de las actividades de financiación (9+10+11)</t>
  </si>
  <si>
    <t>D) Efecto de las variaciones de los tipos de cambio</t>
  </si>
  <si>
    <t>E) AUMENTO/DISMINUCIÓN NETA DEL EFECTIVO O EQUIVALENTES (5+8+12+D)</t>
  </si>
  <si>
    <t xml:space="preserve">   Efectivo o equivalentes al comienzo del ejercicio</t>
  </si>
  <si>
    <t xml:space="preserve">   Efectivo o equivalentes al final del ejercicio</t>
  </si>
  <si>
    <t>SOCIEDADES MUNICIPALES.-  ficha nº 5</t>
  </si>
  <si>
    <t>Sociedad:</t>
  </si>
  <si>
    <t>Guaguas Municipales, S. A.</t>
  </si>
  <si>
    <t>NIF:</t>
  </si>
  <si>
    <t>A35092683</t>
  </si>
  <si>
    <t>PROGRAMA ANUAL DE ACTUACIÓN, INVERSIONES Y FINANCIACIÓN</t>
  </si>
  <si>
    <t>ANEXO DE INVERSIONES REALES</t>
  </si>
  <si>
    <t>Proyecto de Inversión</t>
  </si>
  <si>
    <t>Año inicio</t>
  </si>
  <si>
    <t>Año fin</t>
  </si>
  <si>
    <t>Coste Total (€)</t>
  </si>
  <si>
    <t>Programación plurianual (€)</t>
  </si>
  <si>
    <t>Código</t>
  </si>
  <si>
    <t xml:space="preserve">    Denominación</t>
  </si>
  <si>
    <t>Resto</t>
  </si>
  <si>
    <t>Nombre Interno</t>
  </si>
  <si>
    <t>Nombre Plantilla</t>
  </si>
  <si>
    <t>Clasificación económica según EHA/3565/2008</t>
  </si>
  <si>
    <t xml:space="preserve">10 Guaguas Híbridas de 12m </t>
  </si>
  <si>
    <t>Ampliar instalación fotovoltaica hasta el máximo posible. (65kwp)</t>
  </si>
  <si>
    <t>Renovación parcial de juegos de 6 columnas móviles. Plan Renove I</t>
  </si>
  <si>
    <t>Instalación fotovoltaica en terminales: Hoya Plata, Guiniguada y Manuel Becerra</t>
  </si>
  <si>
    <t>Máquina fregadora plantas aparcamiento</t>
  </si>
  <si>
    <t>Seguridad Adicional Solar Militares necesaria para la Obra del Edificio</t>
  </si>
  <si>
    <t>Varios Taller y Mantenimiento</t>
  </si>
  <si>
    <t>Renovación parcial de 3 juegos de 6 columnas. Plan Renove II</t>
  </si>
  <si>
    <t>Equipamiento de los vehículos auxiliares del taller M29-M30</t>
  </si>
  <si>
    <t>Equipamiento y herramientas del taller</t>
  </si>
  <si>
    <t>Obra del edificio</t>
  </si>
  <si>
    <t>Paradas y Equipamiento (Proyecto METROGUAGUA)</t>
  </si>
  <si>
    <t>Sistema de Priorización Semafórica (Proyecto METROGUAGUA)</t>
  </si>
  <si>
    <t>Paso Inferior Santa Catalina</t>
  </si>
  <si>
    <t>Contingencias máquinas de liquidar (3 máquinas)</t>
  </si>
  <si>
    <t>Desarrollos ERP OpenBravo</t>
  </si>
  <si>
    <t>Equipamiento de billetica a bordo (Piloto BRT)</t>
  </si>
  <si>
    <t>Software de análisis de cumplimiento servicio (Swifty)</t>
  </si>
  <si>
    <t>Desarrollo del software de planificación</t>
  </si>
  <si>
    <t xml:space="preserve">Equipamiento para paradas y terminales del BRT (PROYECTO METROGUAGUA) </t>
  </si>
  <si>
    <t>Adquis. 20 postes Infor. Tiempo real sin panel solar y batería</t>
  </si>
  <si>
    <t xml:space="preserve">Hardware para copias de Seguridad </t>
  </si>
  <si>
    <t xml:space="preserve">Desarrollos software no cubierto con proyectos precios  (PROYECTO METROGUAGUA) </t>
  </si>
  <si>
    <t>626/641</t>
  </si>
  <si>
    <t>Desarrollo Nuevas implementaciones a bordo</t>
  </si>
  <si>
    <t>Sortware de anális de trayectos y líneas (Remix)</t>
  </si>
  <si>
    <t>Ordenadores  Renovación (cpu +pantalla+SO)</t>
  </si>
  <si>
    <t>Despliegue de Red en Garajes(armarios, fibra, switches,etc)</t>
  </si>
  <si>
    <t xml:space="preserve">Mejoras de la app </t>
  </si>
  <si>
    <t xml:space="preserve">Equipamiento de abordo para pruebas (PROYECTO METROGUAGUA) </t>
  </si>
  <si>
    <t>Hardware para Implementación de VDI (Escritorios virtuales)</t>
  </si>
  <si>
    <t xml:space="preserve">Comunicaciones por fibra de Terminales </t>
  </si>
  <si>
    <t>Despliegue  wifi en las instalaciones  y red de descarga</t>
  </si>
  <si>
    <t>Adaptación del CPD , badejas del cableado y recolocación</t>
  </si>
  <si>
    <t>Adquisición de software NAC (Networ access control)</t>
  </si>
  <si>
    <t>Vehículo eléctrico</t>
  </si>
  <si>
    <t>Software Servicio de Vigilanciad de la Salud y Área Técnica</t>
  </si>
  <si>
    <t>Nueva oficina Parque Santa Catalina</t>
  </si>
  <si>
    <t>Varios Modernización Canales Comerciales (Pago Directo)</t>
  </si>
  <si>
    <t>Mantenimiento y Taller</t>
  </si>
  <si>
    <t>Informática</t>
  </si>
  <si>
    <t>Varios Administración</t>
  </si>
  <si>
    <t>Coordinación Gestión y Desarrollo de Personas</t>
  </si>
  <si>
    <t>Económico Financiero</t>
  </si>
  <si>
    <t>Comercial</t>
  </si>
  <si>
    <t>Operaciones</t>
  </si>
  <si>
    <t>Dirección General</t>
  </si>
  <si>
    <t>Cuadre con Hoja Inversiones</t>
  </si>
  <si>
    <t>TOTAL</t>
  </si>
  <si>
    <t>ANEXO DE INVERSIONES FINANCIERAS</t>
  </si>
  <si>
    <t>Nota:</t>
  </si>
  <si>
    <t>Aquellos proyectos de inversión cuyos importes sean de escasa importancia en relación con el volumen total de inversiones podrán agruparse en uno o varios proyectos genéricos.</t>
  </si>
  <si>
    <t>Se incluirán todos los proyectos de inversión que se estén realizando en el ejercicio presupuestario, así como los que están previsto iniciar en los tres siguientes.</t>
  </si>
  <si>
    <t>SOCIEDADES MUNICIPALES.-  ficha nº 6</t>
  </si>
  <si>
    <t>AYUNTAMIENTO DE LAS PALMAS DE GRAN CANARIA</t>
  </si>
  <si>
    <t>CONCEPTO</t>
  </si>
  <si>
    <t>FINANCIACIÓN (€)</t>
  </si>
  <si>
    <t>RECURSOS PROPIOS (€)</t>
  </si>
  <si>
    <t>AYUNTAMIENTO (€)</t>
  </si>
  <si>
    <t>OTROS ENTES (ESPECIFICAR)</t>
  </si>
  <si>
    <t>Entidades de Crédito (€)</t>
  </si>
  <si>
    <t>Autoridad Unica del Transporte de Gran Canaria (€)</t>
  </si>
  <si>
    <t>Banco Europeo de Inversiones (€)</t>
  </si>
  <si>
    <t>Subvención Capital Aytmto</t>
  </si>
  <si>
    <t>Subveción MetroGuagua AUTGC</t>
  </si>
  <si>
    <t>Subvención Défitic AUTGC (Flota?)</t>
  </si>
  <si>
    <t>633/641</t>
  </si>
  <si>
    <t>625/626/641</t>
  </si>
  <si>
    <t>OBSERVACIONES:
En la medida en que tengamos remanente de tesorería al cierre de 2020, financieremos las inversiones en mayor proporción con recursos propios. Siendo la financiación por entidades de crédito mucho menor a la plasmada en el presupuesto.</t>
  </si>
  <si>
    <t>Cuadre con Ficha 6</t>
  </si>
  <si>
    <t>SOCIEDADES MUNICIPALES.-  ficha nº 7</t>
  </si>
  <si>
    <t>OBJETIVOS Y RENTAS</t>
  </si>
  <si>
    <t>MAGNITUD</t>
  </si>
  <si>
    <t>Viajeros totales</t>
  </si>
  <si>
    <t>Viajeros 1ª etapa</t>
  </si>
  <si>
    <t>% viajeros 1ª etapa</t>
  </si>
  <si>
    <t>Viajeros 2ª etapa (transbordo)</t>
  </si>
  <si>
    <t>% viajeros 2ª etapa</t>
  </si>
  <si>
    <t>Ventas por prestación de servicios</t>
  </si>
  <si>
    <t>Datos Germán</t>
  </si>
  <si>
    <t>Kilómetros recorridos totales (servicio + vacío)</t>
  </si>
  <si>
    <t>Kilómetros recorridos en servicio</t>
  </si>
  <si>
    <t>Kilómetros recorridos en vacío</t>
  </si>
  <si>
    <t>Tarifa Media (sobre total de viajeros)</t>
  </si>
  <si>
    <t>Cifra de Negocios</t>
  </si>
  <si>
    <t>Importe de la Cifra de Negocios sobre total de viajeros</t>
  </si>
  <si>
    <t>Viajeros por kilómetro recorrido totales</t>
  </si>
  <si>
    <t>Viajeros por kilómetro recorrido en servicio</t>
  </si>
  <si>
    <t>Coste Total</t>
  </si>
  <si>
    <t>Costes de Explotación</t>
  </si>
  <si>
    <t>Costes Financieros</t>
  </si>
  <si>
    <t>Coste Total por kilómetros recorridos totales</t>
  </si>
  <si>
    <t>Coste Total por Kilómetro recorrido en servicio</t>
  </si>
  <si>
    <t>Coste Total por Kilómetro recorrido en vacío</t>
  </si>
  <si>
    <t>Coste Total por viajero</t>
  </si>
  <si>
    <t>Coste de Explotación por kilómetro recorrido</t>
  </si>
  <si>
    <t>Coste de Explotación por kilómetro recorrido en servicio</t>
  </si>
  <si>
    <t>Coste de Explotación por kilómetro recorrido en vacío</t>
  </si>
  <si>
    <t>Coste de Explotación por viajero</t>
  </si>
  <si>
    <t>Coste Financiero por kilómetro recorrido</t>
  </si>
  <si>
    <t>Coste Financiero por kilómetro recorrido en servicio</t>
  </si>
  <si>
    <t>Coste Financiero por kilómetro recorrido en vacío</t>
  </si>
  <si>
    <t>Coste Financiero por viajero</t>
  </si>
  <si>
    <t>Número de Líneas de la red</t>
  </si>
  <si>
    <t>El número de líneas al cierre de 2019 es de 48 (43 diurnas, 3 nocturnas, una de personal y una de PMR)</t>
  </si>
  <si>
    <t>Coste Total por Línea</t>
  </si>
  <si>
    <t>Para 2020 no se prevé modificaciones, por lo tanto puedes seguir estimando 48 líneas.</t>
  </si>
  <si>
    <t>Coste de Explotación por Línea</t>
  </si>
  <si>
    <t>Coste Financiero por Línea</t>
  </si>
  <si>
    <t>ORDEN HAP/2075/2014  de 6 de noviembre, por la que se establecen los criterios de cálculo del Coste Efectivo de los servicios prestados por las entidades locales.</t>
  </si>
  <si>
    <t>Coste Efectivo</t>
  </si>
  <si>
    <t>Costes Directos</t>
  </si>
  <si>
    <t>Aprovisionamientos</t>
  </si>
  <si>
    <t>Gastos de Personal</t>
  </si>
  <si>
    <t>Otros Gastos de Explotación</t>
  </si>
  <si>
    <t>Amortización del Inmovilizado</t>
  </si>
  <si>
    <t>Otros gastos no financieros relacionados con el servicio no recogidos en apartados anteriores</t>
  </si>
  <si>
    <t>Costes Indirectos</t>
  </si>
  <si>
    <t>Ingreso Total</t>
  </si>
  <si>
    <t>Ingresos de Explotación</t>
  </si>
  <si>
    <t>Ingresos Financieros</t>
  </si>
  <si>
    <t>Ingreso Total por kilómetros recorridos totales</t>
  </si>
  <si>
    <t>Ingreso Total por Kilómetro recorrido en servicio</t>
  </si>
  <si>
    <t>Ingreso Total por Kilómetro recorrido en vacío</t>
  </si>
  <si>
    <t>Ingreso Total por viajero</t>
  </si>
  <si>
    <t>Ingreso de Explotación por kilómetro recorrido</t>
  </si>
  <si>
    <t>Ingreso de Explotación por kilómetro recorrido en servicio</t>
  </si>
  <si>
    <t>Ingreso de Explotación por kilómetro recorrido en vacío</t>
  </si>
  <si>
    <t>Ingreso de Explotación por viajero</t>
  </si>
  <si>
    <t>Ingreso Financiero por kilómetro recorrido</t>
  </si>
  <si>
    <t>Ingreso Financiero por kilómetro recorrido en servicio</t>
  </si>
  <si>
    <t>Ingreso Financiero por kilómetro recorrido en vacío</t>
  </si>
  <si>
    <t>Ingreso Financiero por viajero</t>
  </si>
  <si>
    <t>Ingreso Total por Línea</t>
  </si>
  <si>
    <t>Ingreso de Explotación por Línea</t>
  </si>
  <si>
    <t>Ingreso Financiero por Línea</t>
  </si>
  <si>
    <t>Recursos Propios</t>
  </si>
  <si>
    <t>Subvenciones Tarifarias</t>
  </si>
  <si>
    <t>Subvenciones al Déficit de Explotación</t>
  </si>
  <si>
    <t xml:space="preserve">Imputación de Subvenciones de Capital incorporadas a resultados del ejercicio </t>
  </si>
  <si>
    <t xml:space="preserve">   Renta Neta</t>
  </si>
  <si>
    <t xml:space="preserve">      Amortizaciones</t>
  </si>
  <si>
    <t xml:space="preserve">      Provisiones</t>
  </si>
  <si>
    <t xml:space="preserve">Deterioro y resultado </t>
  </si>
  <si>
    <t xml:space="preserve">      Renta Bruta</t>
  </si>
  <si>
    <t>SOCIEDADES MUNICIPALES.-  ficha nº 8</t>
  </si>
  <si>
    <t>IMPORTE TOTAL</t>
  </si>
  <si>
    <t>FINANCIACIÓN</t>
  </si>
  <si>
    <t>RECURSOS PROPIOS</t>
  </si>
  <si>
    <t>AYUNTAMIENTO</t>
  </si>
  <si>
    <t>Autoridad Unica del Transporte de Gran Canaria</t>
  </si>
  <si>
    <t>TRANSPORTE PUBLICO REGULAR COLECTIVO DE VIAJEROS</t>
  </si>
  <si>
    <t>INGRESOS POR PRESTACION DE SERVICIOS</t>
  </si>
  <si>
    <t>OTROS INGRESOS (ACCESORIOS Y OTROS DE GESTION CORRIENTE)</t>
  </si>
  <si>
    <t>INGRESOS FINANCIEROS</t>
  </si>
  <si>
    <t>SUBVENCIONES TARIFARIAS (1)</t>
  </si>
  <si>
    <t xml:space="preserve"> SUBVENCIONES AL DEFICIT DE EXPLOTACION (2)</t>
  </si>
  <si>
    <t>SUBVENCIONES EN CAPITAL</t>
  </si>
  <si>
    <t>IMPUTACION DE SUBVENCIONES DE CAPITAL INCORPORADAS A RESULTADOS DEL EJERCICIO</t>
  </si>
  <si>
    <t>OBSERVACIONES:</t>
  </si>
  <si>
    <t>(1) Aportación del Ayuntamiento de Las Palmas de Gran Canaria al Contrato Programa (C. P.), de los 3.178,245,42 € que constituyen la aportación municipal al CP 2017-2020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2017-2020 en proceso de negociación. Dicho importe se recoge en las aportaciones del Ayuntamiento.</t>
  </si>
  <si>
    <t>SOCIEDADES MUNICIPALES.-  ficha nº 9</t>
  </si>
  <si>
    <t>5.- Necesidad de continuar con el cambio Organizacional iniciado, de tal manera que nos posibilite hacer frente con garantías de éxito los continuos y novedosos retos  que debemos y deberemos seguir afrontando, y creo que el ejemplo de lo realizado durante el ejercicio 2020 nos garantiza razonablemente que vamos por el buen camino.</t>
  </si>
  <si>
    <t>INSTRUCCIONES</t>
  </si>
  <si>
    <t>(1) En esta ficha se explicarán los objetivos a alcanzar por la empresa en el ejercicio 2019 detallando las principales actuaciones a realizar para el logro de dichos objetivos. El contenido de la memoria debe ser coherente con los estados de dotaciones tanto de capital como de explotación y deberá tener una extensión máxima de 2 páginas.</t>
  </si>
  <si>
    <t>SOCIEDADES MUNICIPALES.-  ficha nº 12</t>
  </si>
  <si>
    <t>ESTADO DE MOVIMIENTOS Y SITUACIÓN DE LA DEUDA</t>
  </si>
  <si>
    <t>(Importes en €)</t>
  </si>
  <si>
    <t xml:space="preserve">     CONCEPTO</t>
  </si>
  <si>
    <t>NOTAS</t>
  </si>
  <si>
    <t>Crédito disponible</t>
  </si>
  <si>
    <t>Amortizaciones</t>
  </si>
  <si>
    <t>Intereses y gastos financieros</t>
  </si>
  <si>
    <t>Deuda Viva (5) = (1)+(2)-(3)-(4)</t>
  </si>
  <si>
    <t>EMISIONES</t>
  </si>
  <si>
    <t>Emisiones a c/p (en euros)</t>
  </si>
  <si>
    <t>Emisiones a c/p (en moneda distinta al euro)</t>
  </si>
  <si>
    <t>Emisiones a l/p (en euros)</t>
  </si>
  <si>
    <t>Emisiones a l/p (en moneda distinta al euro)</t>
  </si>
  <si>
    <t>OPERACIONES CON ENTIDADES DE CRÉDITO</t>
  </si>
  <si>
    <t>Con Entidades de Crédito Residentes</t>
  </si>
  <si>
    <t>Dispuesto en el ejercicio recoge, además de la deuda en la ficha 6 la deuda que se contrae por las 8 MAN 18 mtos. Y las 17 Solaris de 12 Matos. Que se reciben en 2019 y que estaban adjudicadas en 2018. Además recoge a diciembre las 60 guaguas en Leasing cuya financiación se firma en dicho mes, con lo que de los 11,890 millones de deuda inicial sólo se habría amortizado en cuota anticipada en diciembre 0,120 millones.</t>
  </si>
  <si>
    <t>Créditos a c/p (en euros)</t>
  </si>
  <si>
    <t>Créditos a c/p (en moneda distinta al euro)</t>
  </si>
  <si>
    <t>Créditos a l/p (en euros) sin operación de derivados asociadas</t>
  </si>
  <si>
    <t>Créditos a l/p (en euros) con operación de derivados asociadas</t>
  </si>
  <si>
    <t>Créditos a l/p (en moneda distinta al euro) sin operación de derivados asociada</t>
  </si>
  <si>
    <t>Créditos a l/p (en moneda distinta al euro) con operación de derivados asociada</t>
  </si>
  <si>
    <t>Créditos con E.C. residentes en países Unión Europea</t>
  </si>
  <si>
    <t>Créditos con E.C. residentes en países fuera de la Unión Europea</t>
  </si>
  <si>
    <t>Factoring sin recurso</t>
  </si>
  <si>
    <t>Avales ejecutados</t>
  </si>
  <si>
    <t>Entidades dependientes  ( Administraciones Públicas)</t>
  </si>
  <si>
    <t xml:space="preserve">Resto de Entidades dependientes  </t>
  </si>
  <si>
    <t xml:space="preserve">Entidades no dependientes </t>
  </si>
  <si>
    <t>Deudas con Administraciones Públicas</t>
  </si>
  <si>
    <t>Con la Administración General del Estado</t>
  </si>
  <si>
    <t>Con la Comunidad Autónoma</t>
  </si>
  <si>
    <t>Con la Seguridad Social</t>
  </si>
  <si>
    <t>Con la AEAT</t>
  </si>
  <si>
    <t>Con otras Administraciones Públicas</t>
  </si>
  <si>
    <t>Otras operaciones de crédito</t>
  </si>
  <si>
    <t>Arrendamientos financieros</t>
  </si>
  <si>
    <t>Pagos aplazados</t>
  </si>
  <si>
    <t>Inversiones con abono total de precio</t>
  </si>
  <si>
    <t>Asociación público privadas (APPs)</t>
  </si>
  <si>
    <t xml:space="preserve">Otras </t>
  </si>
  <si>
    <t>Deudas corot plazo cierre balance 2019</t>
  </si>
  <si>
    <t>Amortización deuda 2020</t>
  </si>
  <si>
    <t>SOCIEDADES MUNICIPALES.-  ficha nº 13</t>
  </si>
  <si>
    <t>TRANSFERENCIAS Y SUBVENCIONES PROCEDENTES DEL AYUNTAMIENTO DE LAS PALMAS DE GRAN CANARIA</t>
  </si>
  <si>
    <t>SUBVENCIONES</t>
  </si>
  <si>
    <t>IMPORTE</t>
  </si>
  <si>
    <t>DE CAPITAL:</t>
  </si>
  <si>
    <t>APORTACION DE SOCIOS</t>
  </si>
  <si>
    <t>CORRIENTES:</t>
  </si>
  <si>
    <t>1.- SUBVENCIONES PARA REDUCIR EL PRECIO A PAGAR POR LOS CONSUMIDORES (SUBVENCIONES TARIFARIAS)</t>
  </si>
  <si>
    <t>BONO ESTUDIANTE-BONO GUAGUA JOVEN</t>
  </si>
  <si>
    <t>BONO JUBILADO-BONO GUAGUAS GLOBAL JUBILADO</t>
  </si>
  <si>
    <t>BONO FAMILIA NUMEROSA GENERAL-BONO GUAGUAS GLOBAL FAMILIA NUMEROSA GENERAL</t>
  </si>
  <si>
    <t>BONO FAMILIA NUMEROSA ESPECIAL-BONO GUAGUAS GLOBAL FAMILIA NUMEROSA ESPECIAL</t>
  </si>
  <si>
    <t>BONO SOLIDARIO-BONO GUAGUAS GLOBAL SOLIDARIO</t>
  </si>
  <si>
    <t>BONO LPAMOVILIDAD-BONO GUAGUAS-GLOBAL LPAMOVILIDAD</t>
  </si>
  <si>
    <t xml:space="preserve">2.- SUBVENCIONES AL DÉFICIT </t>
  </si>
  <si>
    <t>OTRAS SUBVENCIONES A ENTES PUBLICOS SOCIEDADES MERCANTILES DEL AYUNTAMIENTO (APORTACION AL DEFICIT DE EXPLOTACION FUERA DEL CONTRATO PROGRAMA)</t>
  </si>
  <si>
    <t>TRANSFERENCIAS Y SUBVENCIONES PROCEDENTES DE OTROS ENTES</t>
  </si>
  <si>
    <t xml:space="preserve">   * OTRAS CORPORACIONES LOCALES</t>
  </si>
  <si>
    <t xml:space="preserve">   * COMUNIDAD AUTÓNOMA</t>
  </si>
  <si>
    <t xml:space="preserve">   * ESTADO</t>
  </si>
  <si>
    <t xml:space="preserve">   * OTROS ENTES (AUTORIDAD UNICA DEL TRANSPORTE DE GRAN CANARIA) PROYECTO METROGUAGUA</t>
  </si>
  <si>
    <t xml:space="preserve">   * OTROS ENTES (AUTORIDAD UNICA DEL TRANSPORTE DE GRAN CANARIA) ADQUISICION DE FLOTA</t>
  </si>
  <si>
    <t xml:space="preserve"> * OTROS ENTES</t>
  </si>
  <si>
    <t xml:space="preserve">AUTORIDAD UNICA DEL TRANSPORTE DE GRAN CANARIA (APORTACION AL DEFICIT DE EXPLOTACION) </t>
  </si>
  <si>
    <t xml:space="preserve">AUTORIDAD UNICA DEL TRANSPORTE DE GRAN CANARIA (APORTACION TARIFARIA) </t>
  </si>
  <si>
    <t>APORTACION TARIFARIA BONO LPAMOVILIDAD</t>
  </si>
  <si>
    <t>APORTACION TARIFARIA BONO GUAGUA JOVEN (BONO GRAN CANARIA JOVEN) + BONO RESIDENTE + BONO ORO</t>
  </si>
  <si>
    <t>De los 3.178,245,42 € que constituyen la aportación municipal al CP 2017-2020 a través de la Autoridad Unica del Transporte de Gran Canaria Guaguas Municipales recibe 3.050.688,76 €, el resto (127.556,66 €) se destina a la financiación de la Autoridad Unica del Transporte de Gran Canaria según acuerdo de la Junta de Gobierno de la Autoridad Unica del Transporte de Gran Canaria de 20 de marzo de 2015. Dichos importes son entregas a cuenta del CP 2017-2020 en proceso de negociación.</t>
  </si>
  <si>
    <t>SOCIEDADES MUNICIPALES.-  ficha nº 14</t>
  </si>
  <si>
    <t>DOTACIÓN DE PLANTILLAS Y RETRIBUCIONES</t>
  </si>
  <si>
    <t>Sectores a considerar</t>
  </si>
  <si>
    <t>Administración General y resto de sectores</t>
  </si>
  <si>
    <t>Sector de asistencia social y de dependencia</t>
  </si>
  <si>
    <t>Sector sanitario</t>
  </si>
  <si>
    <t>Educativo universitario</t>
  </si>
  <si>
    <t>Educativo no universitario</t>
  </si>
  <si>
    <t>( Se cumplimentará un cuadro por cada uno de los sectores de actividad de la Entidad)</t>
  </si>
  <si>
    <t>Datos de Plantillas y retribuciones de un determinado sector</t>
  </si>
  <si>
    <t>Sector:</t>
  </si>
  <si>
    <t>Transporte regular colectivo de viajeros</t>
  </si>
  <si>
    <t>(2)</t>
  </si>
  <si>
    <t>Número total de efectivos</t>
  </si>
  <si>
    <t>(3)</t>
  </si>
  <si>
    <t>Importe total de Gastos</t>
  </si>
  <si>
    <t>(4)</t>
  </si>
  <si>
    <t>Gastos distribuidos por grupos de personal</t>
  </si>
  <si>
    <t>Según Archivo Pres</t>
  </si>
  <si>
    <t>Según Noelia</t>
  </si>
  <si>
    <t>Grupo de personal</t>
  </si>
  <si>
    <t>Número de efectivos</t>
  </si>
  <si>
    <t>Retribuciones distribuidas por grupos</t>
  </si>
  <si>
    <t>Sueldos y salarios</t>
  </si>
  <si>
    <t>Retribución variable</t>
  </si>
  <si>
    <t>Planes de pensiones</t>
  </si>
  <si>
    <t>Otras retribuciones</t>
  </si>
  <si>
    <t>Total retribuciones</t>
  </si>
  <si>
    <t>Órganos de Gobierno</t>
  </si>
  <si>
    <t>Máximos responsables</t>
  </si>
  <si>
    <t>Resto de personal directivo</t>
  </si>
  <si>
    <t>Laboral contrato indefinido</t>
  </si>
  <si>
    <t>Laboral duración determinada</t>
  </si>
  <si>
    <t>Otro personal</t>
  </si>
  <si>
    <t>Total (5)</t>
  </si>
  <si>
    <t>(5)</t>
  </si>
  <si>
    <t xml:space="preserve">Gastos comunes sin distribuir por grupos </t>
  </si>
  <si>
    <t>Concepto</t>
  </si>
  <si>
    <t>Importe</t>
  </si>
  <si>
    <t>Acción Social</t>
  </si>
  <si>
    <t>Seguridad social</t>
  </si>
  <si>
    <t>Total gastos comunes</t>
  </si>
  <si>
    <t>Observaciones</t>
  </si>
  <si>
    <t>Notas:</t>
  </si>
  <si>
    <t>(2) Campo de selección para que el usuario seleccione el sector para el que va a introducir/actualizar/consultar información</t>
  </si>
  <si>
    <t>(3) Se corresponde con el "Total nº de efectivos" que aparece en el cuadro (5)</t>
  </si>
  <si>
    <t>(4) Se corresponde con el "Total de retribuciones" que aparece en el cuadro (5) + "Total de gastos comunes" (6)</t>
  </si>
  <si>
    <t>Ampliación instalación agua radiadores Euro 6. Depósito 5 mil litros</t>
  </si>
  <si>
    <t>Mejora instalación Aire comprimido</t>
  </si>
  <si>
    <t>Contadores de líquidos digitales</t>
  </si>
  <si>
    <t>Centralización de datos de mediciones de taller</t>
  </si>
  <si>
    <t>Mejora de acceso e instalaciones del vigilante (Garita)</t>
  </si>
  <si>
    <t>Desarrollo de pequeñas mejoras Glab</t>
  </si>
  <si>
    <t>Carro de pistolas para sacar ruedas</t>
  </si>
  <si>
    <t xml:space="preserve">Fontanería agua radiadores en las calles del taller </t>
  </si>
  <si>
    <t>Mejora de la instalación de evacuación. Puerta de emergencia planta baja conectar alarma</t>
  </si>
  <si>
    <t>Actualización y reforma de la puerta de acceso principal al edificio de GM</t>
  </si>
  <si>
    <t>Caldera chasis clean</t>
  </si>
  <si>
    <t>Renovación Mobiliaria de oficina (armarios y mesas de trabajo)</t>
  </si>
  <si>
    <t>Adquisición de Monitores para renovación puestos de trabajo</t>
  </si>
  <si>
    <t xml:space="preserve">Renovación de persianas y arreglo de ventanas </t>
  </si>
  <si>
    <t>ACONDICIONAMIENTO SALA EXPLORACIONES SERVICIO MÉDICO</t>
  </si>
  <si>
    <t>Asesoramiento Banco Europeo de Inversiones</t>
  </si>
  <si>
    <t>Asesoramiento MetroGuagua</t>
  </si>
  <si>
    <t>Servicio Médico y Prevención</t>
  </si>
  <si>
    <r>
      <t xml:space="preserve">A) </t>
    </r>
    <r>
      <rPr>
        <b/>
        <sz val="10"/>
        <color indexed="8"/>
        <rFont val="Arial"/>
        <family val="2"/>
      </rPr>
      <t xml:space="preserve"> OPERACIONES CONTINUADAS</t>
    </r>
  </si>
  <si>
    <t>A.2)  RESULTADO FINANCIERO (14+15+16+17+18+19)</t>
  </si>
  <si>
    <t>A.3)  RESULTADO ANTES DE IMPUESTOS (A.1+A.2)</t>
  </si>
  <si>
    <t>A.4)  RESULTADO DEL EJERCICIO PROCEDCEDENTE DE OPERACIONES CONTINUADAS (A.3+20)</t>
  </si>
  <si>
    <r>
      <rPr>
        <b/>
        <sz val="10"/>
        <rFont val="Arial"/>
        <family val="2"/>
      </rPr>
      <t>OBSERVACIONES</t>
    </r>
    <r>
      <rPr>
        <sz val="10"/>
        <rFont val="Arial"/>
        <family val="2"/>
      </rPr>
      <t>: GMSA experimenta cada año una relevante reducción de tesorería operativa (promedio de 10M€) en el periodo enero-abril. Debido a que en ese periodo no se suelen cobrar subvenciones, necesita acabar con un saldo de tesorería a cierre de año que permita afrontar ese periodo.
En la medida que tengamos remanentes de 2020, la cifra de préstamos adquiridos en 2021 disminuirá, disminuyendo así mismo el saldo de tesorería aquí plasmado para el cierre de 2021, hasta aproximadamente 10 millones de euros.</t>
    </r>
  </si>
  <si>
    <r>
      <t xml:space="preserve">IMPORTE TOTAL </t>
    </r>
    <r>
      <rPr>
        <b/>
        <sz val="10"/>
        <color indexed="8"/>
        <rFont val="Arial"/>
        <family val="2"/>
      </rPr>
      <t>(€)</t>
    </r>
  </si>
  <si>
    <r>
      <t xml:space="preserve">Deuda  viva </t>
    </r>
    <r>
      <rPr>
        <b/>
        <vertAlign val="superscript"/>
        <sz val="10"/>
        <color indexed="8"/>
        <rFont val="Arial"/>
        <family val="2"/>
      </rPr>
      <t>(1)</t>
    </r>
  </si>
  <si>
    <r>
      <t xml:space="preserve">Dispuesto en el ejercicio </t>
    </r>
    <r>
      <rPr>
        <b/>
        <vertAlign val="superscript"/>
        <sz val="10"/>
        <color indexed="8"/>
        <rFont val="Arial"/>
        <family val="2"/>
      </rPr>
      <t>(2)</t>
    </r>
  </si>
  <si>
    <r>
      <t xml:space="preserve">Ordinaria s/contrato </t>
    </r>
    <r>
      <rPr>
        <b/>
        <vertAlign val="superscript"/>
        <sz val="10"/>
        <color indexed="8"/>
        <rFont val="Arial"/>
        <family val="2"/>
      </rPr>
      <t>(3)</t>
    </r>
  </si>
  <si>
    <r>
      <t xml:space="preserve">Extraordinaria </t>
    </r>
    <r>
      <rPr>
        <b/>
        <vertAlign val="superscript"/>
        <sz val="10"/>
        <color indexed="8"/>
        <rFont val="Arial"/>
        <family val="2"/>
      </rPr>
      <t>(4)</t>
    </r>
  </si>
  <si>
    <r>
      <t xml:space="preserve">AUTORIDAD UNICA DEL TRANSPORTE DE GRAN CANARIA (APORTACION AL DEFICIT DE EXPLOTACION) </t>
    </r>
    <r>
      <rPr>
        <b/>
        <sz val="10"/>
        <color theme="1"/>
        <rFont val="Arial"/>
        <family val="2"/>
      </rPr>
      <t>(1)</t>
    </r>
  </si>
  <si>
    <r>
      <rPr>
        <b/>
        <i/>
        <sz val="10"/>
        <color theme="1"/>
        <rFont val="Arial"/>
        <family val="2"/>
      </rPr>
      <t>(1)</t>
    </r>
    <r>
      <rPr>
        <sz val="10"/>
        <color theme="1"/>
        <rFont val="Arial"/>
        <family val="2"/>
      </rPr>
      <t xml:space="preserve"> Aportación del Ayuntamiento de Las Palmas de Gran Canaria al Contrato Programa (CP).</t>
    </r>
  </si>
  <si>
    <r>
      <rPr>
        <b/>
        <sz val="10"/>
        <color theme="1"/>
        <rFont val="Arial"/>
        <family val="2"/>
      </rPr>
      <t>1.-</t>
    </r>
    <r>
      <rPr>
        <sz val="10"/>
        <color theme="1"/>
        <rFont val="Arial"/>
        <family val="2"/>
      </rPr>
      <t xml:space="preserve"> En el ejercicio 2021 han cambiado completamente los objetivos cuantitativos que manteníamos y habíamos  alcanzado en los últimos años, derivado de la situación que atravesamos, pero en absoluto esta situación, que en su inicio nos desconcertó, como creo que a todos, pensando que su intensidad y duración no iba a ser la que está siendo, no ha modificado en absoluto nuestros objetivos estratégicos, que siguen siendo los mismos, mejorar la calidad del servicio que prestamos y captar año a año una parte más importante de la tarta de movilidad de nuestra ciudad mediante lea continua mejora de nuestros servicios, realizando todos aquellas actuaciones necesarias para garantizar no solo un  mejor servicio para nuestros ciudadanos, sino adicionalmente una movilidad con los mayores estándares de seguridad frente a la actual situación, comprometiéndonos a renovar semestralmente nuestra certificación “Global Safe Site”, que resumidamente garantiza por una certificadora internacional del nivel de “Bureau Veritas” la afirmación que realizamos.     </t>
    </r>
  </si>
  <si>
    <r>
      <rPr>
        <b/>
        <sz val="10"/>
        <color theme="1"/>
        <rFont val="Arial"/>
        <family val="2"/>
      </rPr>
      <t>2.-</t>
    </r>
    <r>
      <rPr>
        <sz val="10"/>
        <color theme="1"/>
        <rFont val="Arial"/>
        <family val="2"/>
      </rPr>
      <t xml:space="preserve"> Continuar con la mejora de nuestros actuales recursos, tanto materiales, incorporando 57 nuevos vehículos que comenzaran a prestar sus servicios entre diciembre del 2020 y el primer trimestre del 2021, como  personales, intentando finalizar nuestro actual proceso de selección de conductores perceptores antes de finales de junio del 2021, a pesar de las complicadas circunstancias que debemos de superar en la actual situación.</t>
    </r>
  </si>
  <si>
    <r>
      <rPr>
        <b/>
        <sz val="10"/>
        <color theme="1"/>
        <rFont val="Arial"/>
        <family val="2"/>
      </rPr>
      <t>3.-</t>
    </r>
    <r>
      <rPr>
        <sz val="10"/>
        <color theme="1"/>
        <rFont val="Arial"/>
        <family val="2"/>
      </rPr>
      <t xml:space="preserve"> Proseguir con nuestro plan de inversiones complementarias a la imprescindible de la flota ya mencionada y especialmente  finalizar durante el ejercicio 2021 las actuaciones de remodelación de nuestras actuales instalaciones de Arequipa, recién iniciadas y esenciales para el desarrollo de nuestro proyecto, en el que cada vez cobra mayor importancia todas aquellas inversiones que en paralelo se desarrollan con objeto de progresar adecuadamente en la culminación del proyecto de la Metroguagua, ya que independientemente de lo que el mismo supone, en su concepción y como recurso adicional necesario para continuar con nuestro actual nivel de crecimiento a través del importante salto cualitativo en la mejora de la movilidad urbana que el mismo implica, nos proporcionará las nuevas instalaciones de Hoya de la Plata, imprescindibles para alojar los nuevos recursos materiales que no solo sustentan el proyecto de la Metroguagua, sino que posibitaran descongestionar las de Arequipa, actualmente colmatadas.</t>
    </r>
  </si>
  <si>
    <r>
      <rPr>
        <b/>
        <sz val="10"/>
        <color theme="1"/>
        <rFont val="Arial"/>
        <family val="2"/>
      </rPr>
      <t>4.-</t>
    </r>
    <r>
      <rPr>
        <sz val="10"/>
        <color theme="1"/>
        <rFont val="Arial"/>
        <family val="2"/>
      </rPr>
      <t xml:space="preserve"> Ultimar dentro del proyecto “LPA Inteligencia Azul” la instalación en el último trimestre del año de nuevas canceladoras que nos permitirán admitir como medio de pago tarjetas bancarias así como móviles, aunque esta inversión no aparece reflejada en nuestro plan de inversiones puesto que se financia con fondos de Proyecto Inteligencia Azul desde nuestro Ayuntamiento.    </t>
    </r>
  </si>
  <si>
    <r>
      <rPr>
        <b/>
        <sz val="10"/>
        <color theme="1"/>
        <rFont val="Arial"/>
        <family val="2"/>
      </rPr>
      <t>6.-</t>
    </r>
    <r>
      <rPr>
        <sz val="10"/>
        <color theme="1"/>
        <rFont val="Arial"/>
        <family val="2"/>
      </rPr>
      <t xml:space="preserve"> Y por último, aunque en absoluto menos importante, más bien lo contrario, seguir mejorando el nivel de interlocución con la AUTGC, de tal manera que finalmente, y al margen del Contrato Programa, que necesariamente llegará como instrumento necesario de formalización de las actuales relaciones, se posibilite de forma efectiva que la misma ejerza su papel de impulsora principal de la mejora del transporte terrestre insular de GC, papel que con la puesta en marcha de las tarjetas residentes y la consecuente y sustancial disminución del coste del transporte en nuestra isla ha demostrado más alla de las palabras que esta dispuesto a ejercer, y como no puede ser de otra manera cuenta con nuestra absoluta colaboración (más alla del nivel de dependencia competencial que con la misma mantenemos).</t>
    </r>
  </si>
  <si>
    <t>2019 (estimado)</t>
  </si>
  <si>
    <t xml:space="preserve">Ajuste entre corto y largo al ser el BEI, carencia </t>
  </si>
  <si>
    <r>
      <t xml:space="preserve">INDICADORES DE RESULTADOS Y DE GESTIÓN </t>
    </r>
    <r>
      <rPr>
        <b/>
        <vertAlign val="superscript"/>
        <sz val="10"/>
        <color indexed="8"/>
        <rFont val="Arial"/>
        <family val="2"/>
      </rPr>
      <t>(1)</t>
    </r>
  </si>
  <si>
    <r>
      <t xml:space="preserve">RENTAS GENERADAS O QUE SE ESPERAN GENERAR </t>
    </r>
    <r>
      <rPr>
        <b/>
        <vertAlign val="superscript"/>
        <sz val="10"/>
        <color indexed="8"/>
        <rFont val="Arial"/>
        <family val="2"/>
      </rPr>
      <t>(en euros)</t>
    </r>
  </si>
  <si>
    <r>
      <rPr>
        <vertAlign val="superscript"/>
        <sz val="10"/>
        <color indexed="8"/>
        <rFont val="Arial"/>
        <family val="2"/>
      </rPr>
      <t>(1)</t>
    </r>
    <r>
      <rPr>
        <sz val="10"/>
        <color indexed="8"/>
        <rFont val="Arial"/>
        <family val="2"/>
      </rPr>
      <t xml:space="preserve"> En este apartado, en las casillas en blanco, deberán cumplimentarse los indicadores que miden los resultados de la empresa. A modo de ejemplo: Ventas totales, nº de viajeros, nº de clientes, viviendas promocionales, m</t>
    </r>
    <r>
      <rPr>
        <vertAlign val="superscript"/>
        <sz val="10"/>
        <color indexed="8"/>
        <rFont val="Arial"/>
        <family val="2"/>
      </rPr>
      <t>2</t>
    </r>
    <r>
      <rPr>
        <sz val="10"/>
        <color indexed="8"/>
        <rFont val="Arial"/>
        <family val="2"/>
      </rPr>
      <t xml:space="preserve"> urbanizados, conciertos, etc.</t>
    </r>
  </si>
</sst>
</file>

<file path=xl/styles.xml><?xml version="1.0" encoding="utf-8"?>
<styleSheet xmlns="http://schemas.openxmlformats.org/spreadsheetml/2006/main">
  <numFmts count="4">
    <numFmt numFmtId="43" formatCode="_-* #,##0.00\ _€_-;\-* #,##0.00\ _€_-;_-* &quot;-&quot;??\ _€_-;_-@_-"/>
    <numFmt numFmtId="164" formatCode="_-* #,##0\ _€_-;\-* #,##0\ _€_-;_-* &quot;-&quot;??\ _€_-;_-@_-"/>
    <numFmt numFmtId="165" formatCode="#,##0.000"/>
    <numFmt numFmtId="166" formatCode="#,##0.0000"/>
  </numFmts>
  <fonts count="4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8"/>
      <color theme="1"/>
      <name val="Calibri"/>
      <family val="2"/>
      <scheme val="minor"/>
    </font>
    <font>
      <b/>
      <sz val="16"/>
      <color theme="1"/>
      <name val="Calibri"/>
      <family val="2"/>
      <scheme val="minor"/>
    </font>
    <font>
      <b/>
      <sz val="18"/>
      <color theme="1"/>
      <name val="Calibri"/>
      <family val="2"/>
      <scheme val="minor"/>
    </font>
    <font>
      <sz val="11"/>
      <color theme="9" tint="-0.249977111117893"/>
      <name val="Calibri"/>
      <family val="2"/>
      <scheme val="minor"/>
    </font>
    <font>
      <sz val="10"/>
      <color theme="1"/>
      <name val="Calibri"/>
      <family val="2"/>
      <scheme val="minor"/>
    </font>
    <font>
      <b/>
      <sz val="14"/>
      <color rgb="FF000000"/>
      <name val="Calibri"/>
      <family val="2"/>
      <scheme val="minor"/>
    </font>
    <font>
      <b/>
      <sz val="12"/>
      <color rgb="FF000000"/>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b/>
      <sz val="10"/>
      <color theme="1"/>
      <name val="Calibri"/>
      <family val="2"/>
      <scheme val="minor"/>
    </font>
    <font>
      <sz val="9"/>
      <color theme="9" tint="-0.249977111117893"/>
      <name val="Calibri"/>
      <family val="2"/>
      <scheme val="minor"/>
    </font>
    <font>
      <b/>
      <sz val="10"/>
      <name val="Calibri"/>
      <family val="2"/>
      <scheme val="minor"/>
    </font>
    <font>
      <b/>
      <sz val="11"/>
      <color rgb="FFFF0000"/>
      <name val="Calibri"/>
      <family val="2"/>
      <scheme val="minor"/>
    </font>
    <font>
      <sz val="12"/>
      <color theme="1"/>
      <name val="Calibri"/>
      <family val="2"/>
      <scheme val="minor"/>
    </font>
    <font>
      <sz val="9"/>
      <color theme="1"/>
      <name val="Calibri"/>
      <family val="2"/>
      <scheme val="minor"/>
    </font>
    <font>
      <sz val="11"/>
      <color rgb="FFFFC000"/>
      <name val="Calibri"/>
      <family val="2"/>
      <scheme val="minor"/>
    </font>
    <font>
      <sz val="11"/>
      <name val="Calibri"/>
      <family val="2"/>
      <scheme val="minor"/>
    </font>
    <font>
      <b/>
      <sz val="11"/>
      <color theme="9" tint="-0.249977111117893"/>
      <name val="Calibri"/>
      <family val="2"/>
      <scheme val="minor"/>
    </font>
    <font>
      <sz val="10"/>
      <color theme="9" tint="-0.249977111117893"/>
      <name val="Calibri"/>
      <family val="2"/>
      <scheme val="minor"/>
    </font>
    <font>
      <sz val="12"/>
      <color theme="9" tint="-0.249977111117893"/>
      <name val="Calibri"/>
      <family val="2"/>
      <scheme val="minor"/>
    </font>
    <font>
      <sz val="10"/>
      <color theme="9" tint="0.39997558519241921"/>
      <name val="Calibri"/>
      <family val="2"/>
      <scheme val="minor"/>
    </font>
    <font>
      <sz val="10"/>
      <name val="MS Sans Serif"/>
      <family val="2"/>
    </font>
    <font>
      <sz val="11"/>
      <color theme="1"/>
      <name val="Arial"/>
      <family val="2"/>
    </font>
    <font>
      <sz val="10"/>
      <name val="Arial"/>
      <family val="2"/>
    </font>
    <font>
      <sz val="10"/>
      <color rgb="FF000000"/>
      <name val="Arial"/>
      <family val="2"/>
    </font>
    <font>
      <b/>
      <sz val="10"/>
      <color theme="1"/>
      <name val="Arial"/>
      <family val="2"/>
    </font>
    <font>
      <b/>
      <sz val="10"/>
      <color rgb="FF002060"/>
      <name val="Arial"/>
      <family val="2"/>
    </font>
    <font>
      <sz val="10"/>
      <color theme="1"/>
      <name val="Arial"/>
      <family val="2"/>
    </font>
    <font>
      <b/>
      <sz val="10"/>
      <name val="Arial"/>
      <family val="2"/>
    </font>
    <font>
      <b/>
      <sz val="10"/>
      <color rgb="FF000000"/>
      <name val="Arial"/>
      <family val="2"/>
    </font>
    <font>
      <b/>
      <sz val="10"/>
      <color indexed="8"/>
      <name val="Arial"/>
      <family val="2"/>
    </font>
    <font>
      <sz val="10"/>
      <color theme="0" tint="-0.499984740745262"/>
      <name val="Arial"/>
      <family val="2"/>
    </font>
    <font>
      <sz val="10"/>
      <color rgb="FFFF0000"/>
      <name val="Arial"/>
      <family val="2"/>
    </font>
    <font>
      <b/>
      <vertAlign val="superscript"/>
      <sz val="10"/>
      <color indexed="8"/>
      <name val="Arial"/>
      <family val="2"/>
    </font>
    <font>
      <b/>
      <u/>
      <sz val="10"/>
      <color theme="1"/>
      <name val="Arial"/>
      <family val="2"/>
    </font>
    <font>
      <b/>
      <i/>
      <sz val="10"/>
      <color theme="1"/>
      <name val="Arial"/>
      <family val="2"/>
    </font>
    <font>
      <b/>
      <sz val="10"/>
      <color rgb="FFFF0000"/>
      <name val="Arial"/>
      <family val="2"/>
    </font>
    <font>
      <b/>
      <vertAlign val="superscript"/>
      <sz val="10"/>
      <color theme="1"/>
      <name val="Arial"/>
      <family val="2"/>
    </font>
    <font>
      <sz val="11"/>
      <color theme="9"/>
      <name val="Calibri"/>
      <family val="2"/>
      <scheme val="minor"/>
    </font>
    <font>
      <vertAlign val="superscript"/>
      <sz val="10"/>
      <color indexed="8"/>
      <name val="Arial"/>
      <family val="2"/>
    </font>
    <font>
      <sz val="10"/>
      <color indexed="8"/>
      <name val="Arial"/>
      <family val="2"/>
    </font>
  </fonts>
  <fills count="2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E6E6E6"/>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FFC000"/>
        <bgColor indexed="64"/>
      </patternFill>
    </fill>
    <fill>
      <patternFill patternType="solid">
        <fgColor rgb="FFFFFF99"/>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CC00"/>
        <bgColor indexed="64"/>
      </patternFill>
    </fill>
    <fill>
      <patternFill patternType="solid">
        <fgColor theme="0" tint="-0.249977111117893"/>
        <bgColor indexed="64"/>
      </patternFill>
    </fill>
    <fill>
      <patternFill patternType="solid">
        <fgColor rgb="FFD9D9D9"/>
        <bgColor indexed="64"/>
      </patternFill>
    </fill>
    <fill>
      <patternFill patternType="solid">
        <fgColor theme="9" tint="0.59999389629810485"/>
        <bgColor indexed="64"/>
      </patternFill>
    </fill>
    <fill>
      <patternFill patternType="solid">
        <fgColor rgb="FFE0E0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s>
  <borders count="6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s>
  <cellStyleXfs count="22">
    <xf numFmtId="0" fontId="0" fillId="0" borderId="0"/>
    <xf numFmtId="43" fontId="1" fillId="0" borderId="0" applyFont="0" applyFill="0" applyBorder="0" applyAlignment="0" applyProtection="0"/>
    <xf numFmtId="9" fontId="1" fillId="0" borderId="0" applyFont="0" applyFill="0" applyBorder="0" applyAlignment="0" applyProtection="0"/>
    <xf numFmtId="38" fontId="28" fillId="0" borderId="0" applyFont="0" applyFill="0" applyBorder="0" applyAlignment="0" applyProtection="0"/>
    <xf numFmtId="43" fontId="29" fillId="0" borderId="0" applyFont="0" applyFill="0" applyBorder="0" applyAlignment="0" applyProtection="0"/>
    <xf numFmtId="0" fontId="29" fillId="0" borderId="0"/>
    <xf numFmtId="0" fontId="30" fillId="0" borderId="0"/>
    <xf numFmtId="0" fontId="29" fillId="0" borderId="0"/>
    <xf numFmtId="0" fontId="30" fillId="0" borderId="0"/>
    <xf numFmtId="0" fontId="20" fillId="0" borderId="0"/>
    <xf numFmtId="0" fontId="30" fillId="0" borderId="0"/>
    <xf numFmtId="0" fontId="30" fillId="0" borderId="0"/>
    <xf numFmtId="0" fontId="30" fillId="0" borderId="0"/>
    <xf numFmtId="0" fontId="30" fillId="0" borderId="0"/>
    <xf numFmtId="0" fontId="1" fillId="0" borderId="0"/>
    <xf numFmtId="0" fontId="1" fillId="0" borderId="0"/>
    <xf numFmtId="0" fontId="1" fillId="0" borderId="0"/>
    <xf numFmtId="0" fontId="28" fillId="0" borderId="0"/>
    <xf numFmtId="0" fontId="1" fillId="0" borderId="0"/>
    <xf numFmtId="0" fontId="1" fillId="0" borderId="0"/>
    <xf numFmtId="0" fontId="28" fillId="0" borderId="0"/>
    <xf numFmtId="9" fontId="29" fillId="0" borderId="0" applyFont="0" applyFill="0" applyBorder="0" applyAlignment="0" applyProtection="0"/>
  </cellStyleXfs>
  <cellXfs count="718">
    <xf numFmtId="0" fontId="0" fillId="0" borderId="0" xfId="0"/>
    <xf numFmtId="0" fontId="0" fillId="2" borderId="0" xfId="0" applyFill="1"/>
    <xf numFmtId="0" fontId="6" fillId="3" borderId="6" xfId="0" applyFont="1" applyFill="1" applyBorder="1" applyAlignment="1">
      <alignment horizontal="center" vertical="center" wrapText="1"/>
    </xf>
    <xf numFmtId="4" fontId="0" fillId="0" borderId="0" xfId="0" applyNumberFormat="1"/>
    <xf numFmtId="0" fontId="3" fillId="0" borderId="13" xfId="0" applyFont="1" applyBorder="1" applyAlignment="1">
      <alignment vertical="center" wrapText="1"/>
    </xf>
    <xf numFmtId="4" fontId="9" fillId="0" borderId="0" xfId="0" applyNumberFormat="1" applyFont="1"/>
    <xf numFmtId="0" fontId="11" fillId="4" borderId="10" xfId="0" applyFont="1" applyFill="1" applyBorder="1" applyAlignment="1">
      <alignment horizontal="center" vertical="center"/>
    </xf>
    <xf numFmtId="0" fontId="12" fillId="5" borderId="22" xfId="0" applyFont="1" applyFill="1" applyBorder="1" applyAlignment="1">
      <alignment horizontal="center" vertical="center"/>
    </xf>
    <xf numFmtId="0" fontId="13" fillId="6" borderId="13" xfId="0" applyFont="1" applyFill="1" applyBorder="1" applyAlignment="1">
      <alignment vertical="center"/>
    </xf>
    <xf numFmtId="4" fontId="13" fillId="6" borderId="23" xfId="0" applyNumberFormat="1" applyFont="1" applyFill="1" applyBorder="1" applyAlignment="1">
      <alignment horizontal="right" vertical="center"/>
    </xf>
    <xf numFmtId="4" fontId="13" fillId="6" borderId="15" xfId="0" applyNumberFormat="1" applyFont="1" applyFill="1" applyBorder="1" applyAlignment="1">
      <alignment horizontal="right" vertical="center"/>
    </xf>
    <xf numFmtId="0" fontId="0" fillId="7" borderId="0" xfId="0" applyFill="1"/>
    <xf numFmtId="0" fontId="13" fillId="0" borderId="13" xfId="0" applyFont="1" applyBorder="1" applyAlignment="1">
      <alignment vertical="center"/>
    </xf>
    <xf numFmtId="4" fontId="13" fillId="0" borderId="23" xfId="0" applyNumberFormat="1" applyFont="1" applyBorder="1" applyAlignment="1">
      <alignment horizontal="right" vertical="center"/>
    </xf>
    <xf numFmtId="4" fontId="13" fillId="0" borderId="15" xfId="0" applyNumberFormat="1" applyFont="1" applyBorder="1" applyAlignment="1">
      <alignment horizontal="right" vertical="center"/>
    </xf>
    <xf numFmtId="0" fontId="14" fillId="0" borderId="24" xfId="0" applyFont="1" applyBorder="1" applyAlignment="1">
      <alignment horizontal="left" vertical="center" indent="2"/>
    </xf>
    <xf numFmtId="4" fontId="14" fillId="8" borderId="25" xfId="0" applyNumberFormat="1" applyFont="1" applyFill="1" applyBorder="1" applyAlignment="1">
      <alignment horizontal="right" vertical="center"/>
    </xf>
    <xf numFmtId="4" fontId="14" fillId="8" borderId="26" xfId="0" applyNumberFormat="1" applyFont="1" applyFill="1" applyBorder="1" applyAlignment="1">
      <alignment horizontal="right" vertical="center"/>
    </xf>
    <xf numFmtId="0" fontId="14" fillId="0" borderId="13" xfId="0" applyFont="1" applyBorder="1" applyAlignment="1">
      <alignment horizontal="left" vertical="center" indent="2"/>
    </xf>
    <xf numFmtId="4" fontId="15" fillId="8" borderId="23" xfId="0" applyNumberFormat="1" applyFont="1" applyFill="1" applyBorder="1" applyAlignment="1">
      <alignment horizontal="right" vertical="center"/>
    </xf>
    <xf numFmtId="4" fontId="15" fillId="8" borderId="15" xfId="0" applyNumberFormat="1" applyFont="1" applyFill="1" applyBorder="1" applyAlignment="1">
      <alignment horizontal="right" vertical="center"/>
    </xf>
    <xf numFmtId="4" fontId="15" fillId="8" borderId="25" xfId="0" applyNumberFormat="1" applyFont="1" applyFill="1" applyBorder="1" applyAlignment="1">
      <alignment horizontal="right" vertical="center"/>
    </xf>
    <xf numFmtId="4" fontId="15" fillId="8" borderId="26" xfId="0" applyNumberFormat="1" applyFont="1" applyFill="1" applyBorder="1" applyAlignment="1">
      <alignment horizontal="right" vertical="center"/>
    </xf>
    <xf numFmtId="4" fontId="14" fillId="8" borderId="15" xfId="0" applyNumberFormat="1" applyFont="1" applyFill="1" applyBorder="1" applyAlignment="1">
      <alignment horizontal="right" vertical="center"/>
    </xf>
    <xf numFmtId="0" fontId="13" fillId="0" borderId="27" xfId="0" applyFont="1" applyBorder="1" applyAlignment="1">
      <alignment vertical="center"/>
    </xf>
    <xf numFmtId="4" fontId="13" fillId="0" borderId="28" xfId="0" applyNumberFormat="1" applyFont="1" applyBorder="1" applyAlignment="1">
      <alignment horizontal="right" vertical="center"/>
    </xf>
    <xf numFmtId="4" fontId="13" fillId="0" borderId="29" xfId="0" applyNumberFormat="1" applyFont="1" applyBorder="1" applyAlignment="1">
      <alignment horizontal="right" vertical="center"/>
    </xf>
    <xf numFmtId="4" fontId="14" fillId="8" borderId="23" xfId="0" applyNumberFormat="1" applyFont="1" applyFill="1" applyBorder="1" applyAlignment="1">
      <alignment horizontal="right" vertical="center"/>
    </xf>
    <xf numFmtId="0" fontId="14" fillId="0" borderId="19" xfId="0" applyFont="1" applyBorder="1" applyAlignment="1">
      <alignment horizontal="left" vertical="center" indent="2"/>
    </xf>
    <xf numFmtId="4" fontId="14" fillId="8" borderId="30" xfId="0" applyNumberFormat="1" applyFont="1" applyFill="1" applyBorder="1" applyAlignment="1">
      <alignment horizontal="right" vertical="center"/>
    </xf>
    <xf numFmtId="4" fontId="14" fillId="8" borderId="21" xfId="0" applyNumberFormat="1" applyFont="1" applyFill="1" applyBorder="1" applyAlignment="1">
      <alignment horizontal="right" vertical="center"/>
    </xf>
    <xf numFmtId="4" fontId="13" fillId="0" borderId="28" xfId="0" applyNumberFormat="1" applyFont="1" applyFill="1" applyBorder="1" applyAlignment="1">
      <alignment horizontal="right" vertical="center"/>
    </xf>
    <xf numFmtId="4" fontId="13" fillId="0" borderId="29" xfId="0" applyNumberFormat="1" applyFont="1" applyFill="1" applyBorder="1" applyAlignment="1">
      <alignment horizontal="right" vertical="center"/>
    </xf>
    <xf numFmtId="0" fontId="13" fillId="0" borderId="19" xfId="0" applyFont="1" applyBorder="1" applyAlignment="1">
      <alignment vertical="center"/>
    </xf>
    <xf numFmtId="4" fontId="13" fillId="0" borderId="30" xfId="0" applyNumberFormat="1" applyFont="1" applyFill="1" applyBorder="1" applyAlignment="1">
      <alignment horizontal="right" vertical="center"/>
    </xf>
    <xf numFmtId="4" fontId="13" fillId="0" borderId="21" xfId="0" applyNumberFormat="1" applyFont="1" applyFill="1" applyBorder="1" applyAlignment="1">
      <alignment horizontal="right" vertical="center"/>
    </xf>
    <xf numFmtId="4" fontId="10" fillId="0" borderId="28" xfId="0" applyNumberFormat="1" applyFont="1" applyBorder="1" applyAlignment="1">
      <alignment vertical="center"/>
    </xf>
    <xf numFmtId="4" fontId="10" fillId="0" borderId="29" xfId="0" applyNumberFormat="1" applyFont="1" applyBorder="1" applyAlignment="1">
      <alignment vertical="center"/>
    </xf>
    <xf numFmtId="0" fontId="14" fillId="0" borderId="13" xfId="0" applyFont="1" applyBorder="1" applyAlignment="1">
      <alignment horizontal="left" vertical="center" indent="4"/>
    </xf>
    <xf numFmtId="4" fontId="14" fillId="11" borderId="23" xfId="0" applyNumberFormat="1" applyFont="1" applyFill="1" applyBorder="1" applyAlignment="1">
      <alignment horizontal="right" vertical="center"/>
    </xf>
    <xf numFmtId="4" fontId="14" fillId="11" borderId="15" xfId="0" applyNumberFormat="1" applyFont="1" applyFill="1" applyBorder="1" applyAlignment="1">
      <alignment horizontal="right" vertical="center"/>
    </xf>
    <xf numFmtId="0" fontId="13" fillId="0" borderId="24" xfId="0" applyFont="1" applyBorder="1" applyAlignment="1">
      <alignment vertical="center"/>
    </xf>
    <xf numFmtId="4" fontId="13" fillId="0" borderId="25" xfId="0" applyNumberFormat="1" applyFont="1" applyBorder="1" applyAlignment="1">
      <alignment horizontal="right" vertical="center"/>
    </xf>
    <xf numFmtId="4" fontId="13" fillId="0" borderId="26" xfId="0" applyNumberFormat="1" applyFont="1" applyBorder="1" applyAlignment="1">
      <alignment horizontal="right" vertical="center"/>
    </xf>
    <xf numFmtId="4" fontId="13" fillId="0" borderId="23" xfId="0" applyNumberFormat="1" applyFont="1" applyFill="1" applyBorder="1" applyAlignment="1">
      <alignment horizontal="right" vertical="center"/>
    </xf>
    <xf numFmtId="4" fontId="13" fillId="0" borderId="15" xfId="0" applyNumberFormat="1" applyFont="1" applyFill="1" applyBorder="1" applyAlignment="1">
      <alignment horizontal="right" vertical="center"/>
    </xf>
    <xf numFmtId="0" fontId="13" fillId="5" borderId="31" xfId="0" applyFont="1" applyFill="1" applyBorder="1" applyAlignment="1">
      <alignment horizontal="center" vertical="center"/>
    </xf>
    <xf numFmtId="4" fontId="13" fillId="5" borderId="32" xfId="0" applyNumberFormat="1" applyFont="1" applyFill="1" applyBorder="1" applyAlignment="1">
      <alignment horizontal="right" vertical="center"/>
    </xf>
    <xf numFmtId="4" fontId="13" fillId="5" borderId="33" xfId="0" applyNumberFormat="1" applyFont="1" applyFill="1" applyBorder="1" applyAlignment="1">
      <alignment horizontal="right" vertical="center"/>
    </xf>
    <xf numFmtId="0" fontId="13" fillId="2" borderId="0" xfId="0" applyFont="1" applyFill="1" applyBorder="1" applyAlignment="1">
      <alignment horizontal="center" vertical="center"/>
    </xf>
    <xf numFmtId="4" fontId="13" fillId="2" borderId="0" xfId="0" applyNumberFormat="1" applyFont="1" applyFill="1" applyBorder="1" applyAlignment="1">
      <alignment horizontal="right" vertical="center"/>
    </xf>
    <xf numFmtId="4" fontId="13" fillId="6" borderId="23" xfId="0" applyNumberFormat="1" applyFont="1" applyFill="1" applyBorder="1" applyAlignment="1">
      <alignment vertical="center"/>
    </xf>
    <xf numFmtId="4" fontId="13" fillId="6" borderId="15" xfId="0" applyNumberFormat="1" applyFont="1" applyFill="1" applyBorder="1" applyAlignment="1">
      <alignment vertical="center"/>
    </xf>
    <xf numFmtId="4" fontId="13" fillId="12" borderId="23" xfId="0" applyNumberFormat="1" applyFont="1" applyFill="1" applyBorder="1" applyAlignment="1">
      <alignment horizontal="right" vertical="center"/>
    </xf>
    <xf numFmtId="4" fontId="13" fillId="12" borderId="15" xfId="0" applyNumberFormat="1" applyFont="1" applyFill="1" applyBorder="1" applyAlignment="1">
      <alignment horizontal="right" vertical="center"/>
    </xf>
    <xf numFmtId="4" fontId="13" fillId="12" borderId="28" xfId="0" applyNumberFormat="1" applyFont="1" applyFill="1" applyBorder="1" applyAlignment="1">
      <alignment horizontal="right" vertical="center"/>
    </xf>
    <xf numFmtId="4" fontId="13" fillId="12" borderId="29" xfId="0" applyNumberFormat="1" applyFont="1" applyFill="1" applyBorder="1" applyAlignment="1">
      <alignment horizontal="right" vertical="center"/>
    </xf>
    <xf numFmtId="4" fontId="13" fillId="12" borderId="30" xfId="0" applyNumberFormat="1" applyFont="1" applyFill="1" applyBorder="1" applyAlignment="1">
      <alignment horizontal="right" vertical="center"/>
    </xf>
    <xf numFmtId="4" fontId="13" fillId="12" borderId="21" xfId="0" applyNumberFormat="1" applyFont="1" applyFill="1" applyBorder="1" applyAlignment="1">
      <alignment horizontal="right" vertical="center"/>
    </xf>
    <xf numFmtId="4" fontId="14" fillId="12" borderId="23" xfId="0" applyNumberFormat="1" applyFont="1" applyFill="1" applyBorder="1" applyAlignment="1">
      <alignment horizontal="right" vertical="center"/>
    </xf>
    <xf numFmtId="4" fontId="14" fillId="12" borderId="15" xfId="0" applyNumberFormat="1" applyFont="1" applyFill="1" applyBorder="1" applyAlignment="1">
      <alignment horizontal="right" vertical="center"/>
    </xf>
    <xf numFmtId="4" fontId="14" fillId="12" borderId="30" xfId="0" applyNumberFormat="1" applyFont="1" applyFill="1" applyBorder="1" applyAlignment="1">
      <alignment horizontal="right" vertical="center"/>
    </xf>
    <xf numFmtId="4" fontId="14" fillId="12" borderId="21" xfId="0" applyNumberFormat="1" applyFont="1" applyFill="1" applyBorder="1" applyAlignment="1">
      <alignment horizontal="right" vertical="center"/>
    </xf>
    <xf numFmtId="4" fontId="14" fillId="12" borderId="25" xfId="0" applyNumberFormat="1" applyFont="1" applyFill="1" applyBorder="1" applyAlignment="1">
      <alignment horizontal="right" vertical="center"/>
    </xf>
    <xf numFmtId="4" fontId="14" fillId="12" borderId="26" xfId="0" applyNumberFormat="1" applyFont="1" applyFill="1" applyBorder="1" applyAlignment="1">
      <alignment horizontal="right" vertical="center"/>
    </xf>
    <xf numFmtId="4" fontId="13" fillId="0" borderId="25" xfId="0" applyNumberFormat="1" applyFont="1" applyFill="1" applyBorder="1" applyAlignment="1">
      <alignment horizontal="right" vertical="center"/>
    </xf>
    <xf numFmtId="4" fontId="13" fillId="0" borderId="26" xfId="0" applyNumberFormat="1" applyFont="1" applyFill="1" applyBorder="1" applyAlignment="1">
      <alignment horizontal="right" vertical="center"/>
    </xf>
    <xf numFmtId="0" fontId="11" fillId="5" borderId="31" xfId="0" applyFont="1" applyFill="1" applyBorder="1" applyAlignment="1">
      <alignment horizontal="center" vertical="center"/>
    </xf>
    <xf numFmtId="0" fontId="0" fillId="2" borderId="0" xfId="0" applyFont="1" applyFill="1" applyAlignment="1">
      <alignment vertical="center"/>
    </xf>
    <xf numFmtId="0" fontId="0" fillId="0" borderId="0" xfId="0" applyFont="1" applyAlignment="1">
      <alignment vertical="center"/>
    </xf>
    <xf numFmtId="164" fontId="0" fillId="0" borderId="0" xfId="1" applyNumberFormat="1" applyFont="1"/>
    <xf numFmtId="0" fontId="19" fillId="0" borderId="0" xfId="0" applyFont="1"/>
    <xf numFmtId="0" fontId="20" fillId="0" borderId="0" xfId="0" applyFont="1" applyAlignment="1">
      <alignment vertical="center"/>
    </xf>
    <xf numFmtId="0" fontId="0" fillId="0" borderId="0" xfId="0" applyAlignment="1">
      <alignment vertical="center"/>
    </xf>
    <xf numFmtId="4" fontId="0" fillId="2" borderId="0" xfId="0" applyNumberFormat="1" applyFill="1"/>
    <xf numFmtId="43" fontId="0" fillId="2" borderId="0" xfId="1" applyFont="1" applyFill="1"/>
    <xf numFmtId="0" fontId="0" fillId="9" borderId="0" xfId="0" applyFill="1"/>
    <xf numFmtId="0" fontId="21" fillId="2" borderId="17" xfId="0" applyFont="1" applyFill="1" applyBorder="1"/>
    <xf numFmtId="0" fontId="21" fillId="2" borderId="0" xfId="0" applyFont="1" applyFill="1"/>
    <xf numFmtId="0" fontId="0" fillId="2" borderId="17" xfId="0" applyFill="1" applyBorder="1"/>
    <xf numFmtId="164" fontId="0" fillId="2" borderId="17" xfId="1" applyNumberFormat="1" applyFont="1" applyFill="1" applyBorder="1"/>
    <xf numFmtId="164" fontId="22" fillId="2" borderId="0" xfId="0" applyNumberFormat="1" applyFont="1" applyFill="1"/>
    <xf numFmtId="164" fontId="0" fillId="19" borderId="0" xfId="1" applyNumberFormat="1" applyFont="1" applyFill="1"/>
    <xf numFmtId="164" fontId="9" fillId="2" borderId="0" xfId="1" applyNumberFormat="1" applyFont="1" applyFill="1"/>
    <xf numFmtId="4" fontId="0" fillId="2" borderId="17" xfId="0" applyNumberFormat="1" applyFill="1" applyBorder="1"/>
    <xf numFmtId="0" fontId="0" fillId="2" borderId="35" xfId="0" applyFill="1" applyBorder="1"/>
    <xf numFmtId="0" fontId="0" fillId="15" borderId="0" xfId="0" applyFill="1"/>
    <xf numFmtId="4" fontId="0" fillId="2" borderId="43" xfId="0" applyNumberFormat="1" applyFill="1" applyBorder="1"/>
    <xf numFmtId="4" fontId="0" fillId="2" borderId="44" xfId="0" applyNumberFormat="1" applyFill="1" applyBorder="1"/>
    <xf numFmtId="4" fontId="23" fillId="11" borderId="44" xfId="0" applyNumberFormat="1" applyFont="1" applyFill="1" applyBorder="1"/>
    <xf numFmtId="4" fontId="0" fillId="11" borderId="44" xfId="0" applyNumberFormat="1" applyFill="1" applyBorder="1"/>
    <xf numFmtId="4" fontId="0" fillId="2" borderId="45" xfId="0" applyNumberFormat="1" applyFill="1" applyBorder="1"/>
    <xf numFmtId="43" fontId="0" fillId="2" borderId="39" xfId="1" applyNumberFormat="1" applyFont="1" applyFill="1" applyBorder="1"/>
    <xf numFmtId="0" fontId="0" fillId="2" borderId="38" xfId="0" applyFill="1" applyBorder="1"/>
    <xf numFmtId="4" fontId="0" fillId="2" borderId="38" xfId="0" applyNumberFormat="1" applyFill="1" applyBorder="1"/>
    <xf numFmtId="43" fontId="0" fillId="2" borderId="38" xfId="0" applyNumberFormat="1" applyFill="1" applyBorder="1"/>
    <xf numFmtId="43" fontId="0" fillId="2" borderId="38" xfId="1" applyFont="1" applyFill="1" applyBorder="1"/>
    <xf numFmtId="43" fontId="0" fillId="2" borderId="40" xfId="1" applyFont="1" applyFill="1" applyBorder="1"/>
    <xf numFmtId="0" fontId="0" fillId="2" borderId="47" xfId="0" applyFill="1" applyBorder="1"/>
    <xf numFmtId="43" fontId="0" fillId="2" borderId="17" xfId="1" applyFont="1" applyFill="1" applyBorder="1"/>
    <xf numFmtId="43" fontId="0" fillId="10" borderId="17" xfId="1" applyFont="1" applyFill="1" applyBorder="1"/>
    <xf numFmtId="43" fontId="0" fillId="9" borderId="17" xfId="1" applyFont="1" applyFill="1" applyBorder="1"/>
    <xf numFmtId="43" fontId="0" fillId="19" borderId="17" xfId="1" applyFont="1" applyFill="1" applyBorder="1"/>
    <xf numFmtId="0" fontId="23" fillId="9" borderId="0" xfId="0" applyFont="1" applyFill="1"/>
    <xf numFmtId="43" fontId="9" fillId="2" borderId="0" xfId="0" applyNumberFormat="1" applyFont="1" applyFill="1"/>
    <xf numFmtId="43" fontId="2" fillId="2" borderId="0" xfId="0" applyNumberFormat="1" applyFont="1" applyFill="1"/>
    <xf numFmtId="43" fontId="17" fillId="2" borderId="0" xfId="1" applyNumberFormat="1" applyFont="1" applyFill="1"/>
    <xf numFmtId="164" fontId="0" fillId="9" borderId="0" xfId="1" applyNumberFormat="1" applyFont="1" applyFill="1"/>
    <xf numFmtId="164" fontId="0" fillId="2" borderId="0" xfId="1" applyNumberFormat="1" applyFont="1" applyFill="1"/>
    <xf numFmtId="0" fontId="10" fillId="2" borderId="0" xfId="0" applyFont="1" applyFill="1"/>
    <xf numFmtId="43" fontId="10" fillId="2" borderId="0" xfId="1" applyFont="1" applyFill="1"/>
    <xf numFmtId="0" fontId="7" fillId="3" borderId="9" xfId="0" applyFont="1" applyFill="1" applyBorder="1" applyAlignment="1">
      <alignment horizontal="center" vertical="center" wrapText="1"/>
    </xf>
    <xf numFmtId="0" fontId="10" fillId="2" borderId="0" xfId="0" applyFont="1" applyFill="1" applyAlignment="1">
      <alignment horizontal="center"/>
    </xf>
    <xf numFmtId="0" fontId="10" fillId="0" borderId="17" xfId="0" applyFont="1" applyBorder="1" applyAlignment="1">
      <alignment horizontal="left" vertical="center" wrapText="1"/>
    </xf>
    <xf numFmtId="0" fontId="10" fillId="10" borderId="17" xfId="0" applyFont="1" applyFill="1" applyBorder="1" applyAlignment="1">
      <alignment horizontal="left" vertical="center" wrapText="1"/>
    </xf>
    <xf numFmtId="4" fontId="2" fillId="0" borderId="17" xfId="0" applyNumberFormat="1" applyFont="1" applyBorder="1" applyAlignment="1">
      <alignment vertical="center"/>
    </xf>
    <xf numFmtId="0" fontId="10" fillId="19" borderId="0" xfId="0" applyFont="1" applyFill="1"/>
    <xf numFmtId="0" fontId="10" fillId="9" borderId="50" xfId="0" applyFont="1" applyFill="1" applyBorder="1"/>
    <xf numFmtId="0" fontId="24" fillId="2" borderId="0" xfId="0" applyFont="1" applyFill="1"/>
    <xf numFmtId="0" fontId="10" fillId="9" borderId="0" xfId="0" applyFont="1" applyFill="1" applyBorder="1"/>
    <xf numFmtId="4" fontId="25" fillId="2" borderId="0" xfId="0" applyNumberFormat="1" applyFont="1" applyFill="1"/>
    <xf numFmtId="0" fontId="10" fillId="0" borderId="24" xfId="0" applyFont="1" applyBorder="1" applyAlignment="1">
      <alignment horizontal="center" vertical="center"/>
    </xf>
    <xf numFmtId="0" fontId="16" fillId="0" borderId="0" xfId="0" applyFont="1" applyBorder="1" applyAlignment="1">
      <alignment horizontal="left" vertical="center"/>
    </xf>
    <xf numFmtId="0" fontId="10" fillId="0" borderId="0" xfId="0" applyFont="1" applyBorder="1" applyAlignment="1">
      <alignment horizontal="center" vertical="center"/>
    </xf>
    <xf numFmtId="4" fontId="16" fillId="0" borderId="0" xfId="0" applyNumberFormat="1" applyFont="1" applyBorder="1" applyAlignment="1">
      <alignment vertical="center"/>
    </xf>
    <xf numFmtId="4" fontId="16" fillId="0" borderId="26" xfId="0" applyNumberFormat="1" applyFont="1" applyBorder="1" applyAlignment="1">
      <alignment vertical="center"/>
    </xf>
    <xf numFmtId="43" fontId="25" fillId="2" borderId="0" xfId="1" applyFont="1" applyFill="1"/>
    <xf numFmtId="0" fontId="16" fillId="5" borderId="32" xfId="0" applyFont="1" applyFill="1" applyBorder="1" applyAlignment="1">
      <alignment horizontal="center" vertical="center"/>
    </xf>
    <xf numFmtId="0" fontId="16" fillId="5" borderId="32" xfId="0" applyFont="1" applyFill="1" applyBorder="1" applyAlignment="1">
      <alignment horizontal="left" vertical="center"/>
    </xf>
    <xf numFmtId="0" fontId="10" fillId="0" borderId="28" xfId="0" applyFont="1" applyBorder="1" applyAlignment="1">
      <alignment horizontal="center" vertical="center"/>
    </xf>
    <xf numFmtId="0" fontId="10" fillId="0" borderId="28" xfId="0" applyFont="1" applyBorder="1" applyAlignment="1">
      <alignment horizontal="left" vertical="center"/>
    </xf>
    <xf numFmtId="0" fontId="10" fillId="0" borderId="23" xfId="0" applyFont="1" applyBorder="1" applyAlignment="1">
      <alignment horizontal="center" vertical="center"/>
    </xf>
    <xf numFmtId="0" fontId="10" fillId="0" borderId="23" xfId="0" applyFont="1" applyBorder="1" applyAlignment="1">
      <alignment horizontal="left" vertical="center"/>
    </xf>
    <xf numFmtId="4" fontId="10" fillId="0" borderId="23" xfId="0" applyNumberFormat="1" applyFont="1" applyBorder="1" applyAlignment="1">
      <alignment vertical="center"/>
    </xf>
    <xf numFmtId="0" fontId="10" fillId="0" borderId="24" xfId="0" applyFont="1" applyBorder="1"/>
    <xf numFmtId="0" fontId="10" fillId="0" borderId="0" xfId="0" applyFont="1" applyBorder="1"/>
    <xf numFmtId="0" fontId="10" fillId="0" borderId="0" xfId="0" applyFont="1"/>
    <xf numFmtId="4" fontId="10" fillId="2" borderId="0" xfId="0" applyNumberFormat="1" applyFont="1" applyFill="1"/>
    <xf numFmtId="4" fontId="10" fillId="9" borderId="0" xfId="0" applyNumberFormat="1" applyFont="1" applyFill="1"/>
    <xf numFmtId="4" fontId="26" fillId="2" borderId="0" xfId="0" applyNumberFormat="1" applyFont="1" applyFill="1"/>
    <xf numFmtId="0" fontId="25" fillId="2" borderId="0" xfId="0" applyFont="1" applyFill="1"/>
    <xf numFmtId="0" fontId="6" fillId="3" borderId="17" xfId="0" applyFont="1" applyFill="1" applyBorder="1" applyAlignment="1">
      <alignment horizontal="center" wrapText="1"/>
    </xf>
    <xf numFmtId="0" fontId="7" fillId="3" borderId="17" xfId="0" applyFont="1" applyFill="1" applyBorder="1" applyAlignment="1">
      <alignment horizontal="center" vertical="center" wrapText="1"/>
    </xf>
    <xf numFmtId="3" fontId="15" fillId="9" borderId="23" xfId="0" applyNumberFormat="1" applyFont="1" applyFill="1" applyBorder="1" applyAlignment="1">
      <alignment horizontal="right" vertical="center"/>
    </xf>
    <xf numFmtId="3" fontId="10" fillId="9" borderId="15" xfId="0" applyNumberFormat="1" applyFont="1" applyFill="1" applyBorder="1" applyAlignment="1">
      <alignment horizontal="right" vertical="center"/>
    </xf>
    <xf numFmtId="4" fontId="27" fillId="2" borderId="0" xfId="0" applyNumberFormat="1" applyFont="1" applyFill="1"/>
    <xf numFmtId="0" fontId="0" fillId="0" borderId="0" xfId="0" applyFont="1"/>
    <xf numFmtId="0" fontId="0" fillId="2" borderId="0" xfId="0" applyFont="1" applyFill="1"/>
    <xf numFmtId="4" fontId="10" fillId="2" borderId="23" xfId="0" applyNumberFormat="1" applyFont="1" applyFill="1" applyBorder="1" applyAlignment="1">
      <alignment vertical="center"/>
    </xf>
    <xf numFmtId="4" fontId="10" fillId="9" borderId="23" xfId="0" applyNumberFormat="1" applyFont="1" applyFill="1" applyBorder="1" applyAlignment="1">
      <alignment vertical="center"/>
    </xf>
    <xf numFmtId="4" fontId="15" fillId="9" borderId="23" xfId="0" applyNumberFormat="1" applyFont="1" applyFill="1" applyBorder="1" applyAlignment="1">
      <alignment vertical="center"/>
    </xf>
    <xf numFmtId="4" fontId="0" fillId="0" borderId="0" xfId="0" applyNumberFormat="1" applyFont="1"/>
    <xf numFmtId="4" fontId="9" fillId="0" borderId="60" xfId="0" applyNumberFormat="1" applyFont="1" applyBorder="1"/>
    <xf numFmtId="4" fontId="9" fillId="0" borderId="0" xfId="0" applyNumberFormat="1" applyFont="1" applyAlignment="1">
      <alignment vertical="center"/>
    </xf>
    <xf numFmtId="4" fontId="2" fillId="0" borderId="50" xfId="0" applyNumberFormat="1" applyFont="1" applyBorder="1" applyAlignment="1">
      <alignment vertical="center"/>
    </xf>
    <xf numFmtId="0" fontId="0" fillId="19" borderId="0" xfId="0" applyFill="1" applyAlignment="1">
      <alignment vertical="center"/>
    </xf>
    <xf numFmtId="0" fontId="0" fillId="19" borderId="0" xfId="0" applyFont="1" applyFill="1" applyAlignment="1">
      <alignment vertical="center"/>
    </xf>
    <xf numFmtId="0" fontId="9" fillId="0" borderId="0" xfId="0" applyFont="1" applyAlignment="1">
      <alignment vertical="center"/>
    </xf>
    <xf numFmtId="0" fontId="0" fillId="0" borderId="0" xfId="0" applyAlignment="1">
      <alignment horizontal="left" vertical="center" wrapText="1"/>
    </xf>
    <xf numFmtId="4" fontId="10" fillId="0" borderId="17" xfId="0" applyNumberFormat="1" applyFont="1" applyBorder="1" applyAlignment="1">
      <alignment horizontal="right" vertical="center" indent="1"/>
    </xf>
    <xf numFmtId="4" fontId="10" fillId="19" borderId="17" xfId="0" applyNumberFormat="1" applyFont="1" applyFill="1" applyBorder="1" applyAlignment="1">
      <alignment horizontal="right" vertical="center" indent="1"/>
    </xf>
    <xf numFmtId="3" fontId="10" fillId="9" borderId="17" xfId="0" applyNumberFormat="1" applyFont="1" applyFill="1" applyBorder="1" applyAlignment="1">
      <alignment horizontal="center" vertical="center"/>
    </xf>
    <xf numFmtId="3" fontId="15" fillId="9" borderId="17" xfId="0" applyNumberFormat="1" applyFont="1" applyFill="1" applyBorder="1" applyAlignment="1">
      <alignment horizontal="center" vertical="center"/>
    </xf>
    <xf numFmtId="0" fontId="31" fillId="0" borderId="16" xfId="0" applyFont="1" applyFill="1" applyBorder="1" applyAlignment="1">
      <alignment horizontal="center" vertical="center"/>
    </xf>
    <xf numFmtId="0" fontId="32" fillId="0" borderId="16" xfId="0" applyFont="1" applyFill="1" applyBorder="1" applyAlignment="1">
      <alignment vertical="center" wrapText="1"/>
    </xf>
    <xf numFmtId="4" fontId="33" fillId="0" borderId="17" xfId="0" applyNumberFormat="1" applyFont="1" applyFill="1" applyBorder="1" applyAlignment="1">
      <alignment horizontal="right" vertical="center"/>
    </xf>
    <xf numFmtId="4" fontId="33" fillId="0" borderId="18" xfId="0" applyNumberFormat="1" applyFont="1" applyFill="1" applyBorder="1" applyAlignment="1">
      <alignment horizontal="right" vertical="center"/>
    </xf>
    <xf numFmtId="0" fontId="34" fillId="8" borderId="16" xfId="0" applyFont="1" applyFill="1" applyBorder="1" applyAlignment="1">
      <alignment horizontal="left" vertical="center" wrapText="1" indent="1"/>
    </xf>
    <xf numFmtId="4" fontId="30" fillId="8" borderId="17" xfId="0" applyNumberFormat="1" applyFont="1" applyFill="1" applyBorder="1" applyAlignment="1">
      <alignment horizontal="right" vertical="center"/>
    </xf>
    <xf numFmtId="4" fontId="30" fillId="8" borderId="18" xfId="0" applyNumberFormat="1" applyFont="1" applyFill="1" applyBorder="1" applyAlignment="1">
      <alignment horizontal="right" vertical="center"/>
    </xf>
    <xf numFmtId="0" fontId="30" fillId="8" borderId="16" xfId="0" applyFont="1" applyFill="1" applyBorder="1" applyAlignment="1">
      <alignment horizontal="left" vertical="center" wrapText="1" indent="1"/>
    </xf>
    <xf numFmtId="0" fontId="35" fillId="0" borderId="16" xfId="0" applyFont="1" applyFill="1" applyBorder="1" applyAlignment="1">
      <alignment vertical="center" wrapText="1"/>
    </xf>
    <xf numFmtId="4" fontId="35" fillId="0" borderId="17" xfId="0" applyNumberFormat="1" applyFont="1" applyFill="1" applyBorder="1" applyAlignment="1">
      <alignment horizontal="right" vertical="center"/>
    </xf>
    <xf numFmtId="4" fontId="35" fillId="0" borderId="18" xfId="0" applyNumberFormat="1" applyFont="1" applyFill="1" applyBorder="1" applyAlignment="1">
      <alignment horizontal="right" vertical="center"/>
    </xf>
    <xf numFmtId="0" fontId="30" fillId="8" borderId="16" xfId="0" applyFont="1" applyFill="1" applyBorder="1" applyAlignment="1">
      <alignment horizontal="left" vertical="center" wrapText="1"/>
    </xf>
    <xf numFmtId="0" fontId="35" fillId="2" borderId="16" xfId="0" applyFont="1" applyFill="1" applyBorder="1" applyAlignment="1">
      <alignment vertical="center" wrapText="1"/>
    </xf>
    <xf numFmtId="4" fontId="35" fillId="2" borderId="17" xfId="0" applyNumberFormat="1" applyFont="1" applyFill="1" applyBorder="1" applyAlignment="1">
      <alignment horizontal="right" vertical="center"/>
    </xf>
    <xf numFmtId="4" fontId="35" fillId="2" borderId="18" xfId="0" applyNumberFormat="1" applyFont="1" applyFill="1" applyBorder="1" applyAlignment="1">
      <alignment horizontal="right" vertical="center"/>
    </xf>
    <xf numFmtId="0" fontId="35" fillId="0" borderId="16" xfId="0" applyFont="1" applyBorder="1" applyAlignment="1">
      <alignment vertical="center" wrapText="1"/>
    </xf>
    <xf numFmtId="4" fontId="30" fillId="2" borderId="17" xfId="0" applyNumberFormat="1" applyFont="1" applyFill="1" applyBorder="1" applyAlignment="1">
      <alignment horizontal="right" vertical="center"/>
    </xf>
    <xf numFmtId="4" fontId="35" fillId="16" borderId="17" xfId="0" applyNumberFormat="1" applyFont="1" applyFill="1" applyBorder="1" applyAlignment="1">
      <alignment horizontal="right" vertical="center"/>
    </xf>
    <xf numFmtId="4" fontId="35" fillId="16" borderId="18" xfId="0" applyNumberFormat="1" applyFont="1" applyFill="1" applyBorder="1" applyAlignment="1">
      <alignment horizontal="right" vertical="center"/>
    </xf>
    <xf numFmtId="0" fontId="32" fillId="3" borderId="6"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6" fillId="5" borderId="17" xfId="0" applyNumberFormat="1" applyFont="1" applyFill="1" applyBorder="1" applyAlignment="1">
      <alignment horizontal="center" vertical="center"/>
    </xf>
    <xf numFmtId="0" fontId="36" fillId="5" borderId="18" xfId="0" applyFont="1" applyFill="1" applyBorder="1" applyAlignment="1">
      <alignment horizontal="center" vertical="center" wrapText="1"/>
    </xf>
    <xf numFmtId="0" fontId="35" fillId="16" borderId="16" xfId="0" applyFont="1" applyFill="1" applyBorder="1" applyAlignment="1">
      <alignment vertical="center" wrapText="1"/>
    </xf>
    <xf numFmtId="4" fontId="35" fillId="6" borderId="17" xfId="0" applyNumberFormat="1" applyFont="1" applyFill="1" applyBorder="1" applyAlignment="1">
      <alignment horizontal="right" vertical="center"/>
    </xf>
    <xf numFmtId="4" fontId="35" fillId="6" borderId="18" xfId="0" applyNumberFormat="1" applyFont="1" applyFill="1" applyBorder="1" applyAlignment="1">
      <alignment horizontal="right" vertical="center"/>
    </xf>
    <xf numFmtId="0" fontId="35" fillId="16" borderId="39" xfId="0" applyFont="1" applyFill="1" applyBorder="1" applyAlignment="1">
      <alignment vertical="center" wrapText="1"/>
    </xf>
    <xf numFmtId="4" fontId="35" fillId="16" borderId="38" xfId="0" applyNumberFormat="1" applyFont="1" applyFill="1" applyBorder="1" applyAlignment="1">
      <alignment horizontal="right" vertical="center"/>
    </xf>
    <xf numFmtId="4" fontId="35" fillId="16" borderId="40" xfId="0" applyNumberFormat="1" applyFont="1" applyFill="1" applyBorder="1" applyAlignment="1">
      <alignment horizontal="right" vertical="center"/>
    </xf>
    <xf numFmtId="0" fontId="31" fillId="0" borderId="41" xfId="0" applyFont="1" applyFill="1" applyBorder="1" applyAlignment="1">
      <alignment horizontal="center" vertical="center"/>
    </xf>
    <xf numFmtId="0" fontId="32" fillId="0" borderId="43" xfId="0" applyFont="1" applyBorder="1" applyAlignment="1">
      <alignment vertical="center"/>
    </xf>
    <xf numFmtId="4" fontId="32" fillId="0" borderId="44" xfId="0" applyNumberFormat="1" applyFont="1" applyBorder="1" applyAlignment="1">
      <alignment vertical="center"/>
    </xf>
    <xf numFmtId="4" fontId="32" fillId="0" borderId="45" xfId="0" applyNumberFormat="1" applyFont="1" applyBorder="1" applyAlignment="1">
      <alignment vertical="center"/>
    </xf>
    <xf numFmtId="0" fontId="32" fillId="0" borderId="16" xfId="0" applyFont="1" applyBorder="1" applyAlignment="1">
      <alignment vertical="center"/>
    </xf>
    <xf numFmtId="4" fontId="32" fillId="0" borderId="17" xfId="0" applyNumberFormat="1" applyFont="1" applyBorder="1" applyAlignment="1">
      <alignment vertical="center"/>
    </xf>
    <xf numFmtId="4" fontId="32" fillId="0" borderId="18" xfId="0" applyNumberFormat="1" applyFont="1" applyBorder="1" applyAlignment="1">
      <alignment vertical="center"/>
    </xf>
    <xf numFmtId="0" fontId="34" fillId="0" borderId="16" xfId="0" applyFont="1" applyBorder="1" applyAlignment="1">
      <alignment vertical="center"/>
    </xf>
    <xf numFmtId="4" fontId="34" fillId="0" borderId="17" xfId="0" applyNumberFormat="1" applyFont="1" applyBorder="1" applyAlignment="1">
      <alignment vertical="center"/>
    </xf>
    <xf numFmtId="4" fontId="34" fillId="0" borderId="18" xfId="0" applyNumberFormat="1" applyFont="1" applyBorder="1" applyAlignment="1">
      <alignment vertical="center"/>
    </xf>
    <xf numFmtId="0" fontId="38" fillId="0" borderId="16" xfId="0" applyFont="1" applyBorder="1" applyAlignment="1">
      <alignment vertical="center"/>
    </xf>
    <xf numFmtId="4" fontId="38" fillId="9" borderId="17" xfId="0" applyNumberFormat="1" applyFont="1" applyFill="1" applyBorder="1" applyAlignment="1">
      <alignment vertical="center"/>
    </xf>
    <xf numFmtId="4" fontId="38" fillId="9" borderId="18" xfId="0" applyNumberFormat="1" applyFont="1" applyFill="1" applyBorder="1" applyAlignment="1">
      <alignment vertical="center"/>
    </xf>
    <xf numFmtId="0" fontId="34" fillId="0" borderId="16" xfId="0" applyFont="1" applyFill="1" applyBorder="1" applyAlignment="1">
      <alignment vertical="center"/>
    </xf>
    <xf numFmtId="0" fontId="38" fillId="0" borderId="16" xfId="0" applyFont="1" applyFill="1" applyBorder="1" applyAlignment="1">
      <alignment vertical="center"/>
    </xf>
    <xf numFmtId="4" fontId="34" fillId="2" borderId="18" xfId="0" applyNumberFormat="1" applyFont="1" applyFill="1" applyBorder="1" applyAlignment="1">
      <alignment vertical="center"/>
    </xf>
    <xf numFmtId="4" fontId="32" fillId="2" borderId="17" xfId="0" applyNumberFormat="1" applyFont="1" applyFill="1" applyBorder="1" applyAlignment="1">
      <alignment vertical="center"/>
    </xf>
    <xf numFmtId="4" fontId="32" fillId="2" borderId="18" xfId="0" applyNumberFormat="1" applyFont="1" applyFill="1" applyBorder="1" applyAlignment="1">
      <alignment vertical="center"/>
    </xf>
    <xf numFmtId="4" fontId="34" fillId="2" borderId="17" xfId="0" applyNumberFormat="1" applyFont="1" applyFill="1" applyBorder="1" applyAlignment="1">
      <alignment vertical="center"/>
    </xf>
    <xf numFmtId="4" fontId="30" fillId="2" borderId="17" xfId="0" applyNumberFormat="1" applyFont="1" applyFill="1" applyBorder="1" applyAlignment="1">
      <alignment vertical="center"/>
    </xf>
    <xf numFmtId="4" fontId="30" fillId="2" borderId="18" xfId="0" applyNumberFormat="1" applyFont="1" applyFill="1" applyBorder="1" applyAlignment="1">
      <alignment vertical="center"/>
    </xf>
    <xf numFmtId="4" fontId="34" fillId="9" borderId="17" xfId="0" applyNumberFormat="1" applyFont="1" applyFill="1" applyBorder="1" applyAlignment="1">
      <alignment vertical="center"/>
    </xf>
    <xf numFmtId="4" fontId="34" fillId="9" borderId="18" xfId="0" applyNumberFormat="1" applyFont="1" applyFill="1" applyBorder="1" applyAlignment="1">
      <alignment vertical="center"/>
    </xf>
    <xf numFmtId="4" fontId="34" fillId="0" borderId="17" xfId="0" applyNumberFormat="1" applyFont="1" applyFill="1" applyBorder="1" applyAlignment="1">
      <alignment vertical="center"/>
    </xf>
    <xf numFmtId="4" fontId="34" fillId="0" borderId="18" xfId="0" applyNumberFormat="1" applyFont="1" applyFill="1" applyBorder="1" applyAlignment="1">
      <alignment vertical="center"/>
    </xf>
    <xf numFmtId="0" fontId="38" fillId="0" borderId="39" xfId="0" applyFont="1" applyFill="1" applyBorder="1" applyAlignment="1">
      <alignment vertical="center"/>
    </xf>
    <xf numFmtId="4" fontId="34" fillId="9" borderId="38" xfId="0" applyNumberFormat="1" applyFont="1" applyFill="1" applyBorder="1" applyAlignment="1">
      <alignment vertical="center"/>
    </xf>
    <xf numFmtId="4" fontId="34" fillId="9" borderId="40" xfId="0" applyNumberFormat="1" applyFont="1" applyFill="1" applyBorder="1" applyAlignment="1">
      <alignment vertical="center"/>
    </xf>
    <xf numFmtId="0" fontId="32" fillId="17" borderId="41" xfId="0" applyFont="1" applyFill="1" applyBorder="1" applyAlignment="1">
      <alignment vertical="center"/>
    </xf>
    <xf numFmtId="4" fontId="32" fillId="17" borderId="42" xfId="0" applyNumberFormat="1" applyFont="1" applyFill="1" applyBorder="1" applyAlignment="1">
      <alignment vertical="center"/>
    </xf>
    <xf numFmtId="4" fontId="32" fillId="17" borderId="46" xfId="0" applyNumberFormat="1" applyFont="1" applyFill="1" applyBorder="1" applyAlignment="1">
      <alignment vertical="center"/>
    </xf>
    <xf numFmtId="0" fontId="32" fillId="18" borderId="43" xfId="0" applyFont="1" applyFill="1" applyBorder="1" applyAlignment="1">
      <alignment vertical="center"/>
    </xf>
    <xf numFmtId="0" fontId="32" fillId="18" borderId="44" xfId="0" applyFont="1" applyFill="1" applyBorder="1" applyAlignment="1">
      <alignment vertical="center"/>
    </xf>
    <xf numFmtId="0" fontId="32" fillId="18" borderId="45" xfId="0" applyFont="1" applyFill="1" applyBorder="1" applyAlignment="1">
      <alignment vertical="center"/>
    </xf>
    <xf numFmtId="0" fontId="38" fillId="0" borderId="34" xfId="0" applyFont="1" applyFill="1" applyBorder="1" applyAlignment="1">
      <alignment vertical="center"/>
    </xf>
    <xf numFmtId="4" fontId="34" fillId="9" borderId="35" xfId="0" applyNumberFormat="1" applyFont="1" applyFill="1" applyBorder="1" applyAlignment="1">
      <alignment vertical="center"/>
    </xf>
    <xf numFmtId="4" fontId="34" fillId="9" borderId="36" xfId="0" applyNumberFormat="1" applyFont="1" applyFill="1" applyBorder="1" applyAlignment="1">
      <alignment vertical="center"/>
    </xf>
    <xf numFmtId="0" fontId="32" fillId="0" borderId="16" xfId="0" applyFont="1" applyFill="1" applyBorder="1" applyAlignment="1">
      <alignment vertical="center"/>
    </xf>
    <xf numFmtId="4" fontId="35" fillId="2" borderId="18" xfId="0" applyNumberFormat="1" applyFont="1" applyFill="1" applyBorder="1" applyAlignment="1">
      <alignment vertical="center"/>
    </xf>
    <xf numFmtId="4" fontId="30" fillId="0" borderId="18" xfId="0" applyNumberFormat="1" applyFont="1" applyBorder="1" applyAlignment="1">
      <alignment vertical="center"/>
    </xf>
    <xf numFmtId="4" fontId="30" fillId="9" borderId="18" xfId="0" applyNumberFormat="1" applyFont="1" applyFill="1" applyBorder="1" applyAlignment="1">
      <alignment vertical="center"/>
    </xf>
    <xf numFmtId="0" fontId="32" fillId="0" borderId="16" xfId="0" applyFont="1" applyBorder="1" applyAlignment="1">
      <alignment vertical="center" wrapText="1"/>
    </xf>
    <xf numFmtId="0" fontId="38" fillId="0" borderId="34" xfId="0" applyFont="1" applyBorder="1" applyAlignment="1">
      <alignment vertical="center"/>
    </xf>
    <xf numFmtId="2" fontId="32" fillId="9" borderId="44" xfId="0" applyNumberFormat="1" applyFont="1" applyFill="1" applyBorder="1" applyAlignment="1">
      <alignment vertical="center"/>
    </xf>
    <xf numFmtId="2" fontId="32" fillId="9" borderId="45" xfId="0" applyNumberFormat="1" applyFont="1" applyFill="1" applyBorder="1" applyAlignment="1">
      <alignment vertical="center"/>
    </xf>
    <xf numFmtId="0" fontId="32" fillId="6" borderId="16" xfId="0" applyFont="1" applyFill="1" applyBorder="1" applyAlignment="1">
      <alignment vertical="center" wrapText="1"/>
    </xf>
    <xf numFmtId="4" fontId="34" fillId="6" borderId="17" xfId="0" applyNumberFormat="1" applyFont="1" applyFill="1" applyBorder="1" applyAlignment="1">
      <alignment vertical="center"/>
    </xf>
    <xf numFmtId="4" fontId="34" fillId="6" borderId="18" xfId="0" applyNumberFormat="1" applyFont="1" applyFill="1" applyBorder="1" applyAlignment="1">
      <alignment vertical="center"/>
    </xf>
    <xf numFmtId="0" fontId="34" fillId="0" borderId="39" xfId="0" applyFont="1" applyBorder="1" applyAlignment="1">
      <alignment vertical="center"/>
    </xf>
    <xf numFmtId="4" fontId="34" fillId="0" borderId="38" xfId="0" applyNumberFormat="1" applyFont="1" applyBorder="1" applyAlignment="1">
      <alignment vertical="center"/>
    </xf>
    <xf numFmtId="4" fontId="34" fillId="0" borderId="40" xfId="0" applyNumberFormat="1" applyFont="1" applyBorder="1" applyAlignment="1">
      <alignment vertical="center"/>
    </xf>
    <xf numFmtId="0" fontId="36" fillId="5" borderId="42" xfId="0" applyNumberFormat="1" applyFont="1" applyFill="1" applyBorder="1" applyAlignment="1">
      <alignment horizontal="center" vertical="center"/>
    </xf>
    <xf numFmtId="0" fontId="34" fillId="2" borderId="0" xfId="0" applyFont="1" applyFill="1"/>
    <xf numFmtId="0" fontId="32" fillId="5" borderId="16" xfId="0" applyFont="1" applyFill="1" applyBorder="1" applyAlignment="1">
      <alignment horizontal="center" vertical="center"/>
    </xf>
    <xf numFmtId="0" fontId="32" fillId="5" borderId="17" xfId="0" applyFont="1" applyFill="1" applyBorder="1" applyAlignment="1">
      <alignment horizontal="left" vertical="center"/>
    </xf>
    <xf numFmtId="0" fontId="32" fillId="5" borderId="17" xfId="0" applyFont="1" applyFill="1" applyBorder="1" applyAlignment="1">
      <alignment horizontal="center" vertical="center"/>
    </xf>
    <xf numFmtId="0" fontId="32" fillId="5" borderId="18" xfId="0" applyFont="1" applyFill="1" applyBorder="1" applyAlignment="1">
      <alignment horizontal="center" vertical="center"/>
    </xf>
    <xf numFmtId="0" fontId="34" fillId="0" borderId="16" xfId="0" applyFont="1" applyBorder="1" applyAlignment="1">
      <alignment horizontal="center" vertical="center"/>
    </xf>
    <xf numFmtId="0" fontId="34" fillId="0" borderId="17" xfId="0" applyFont="1" applyBorder="1" applyAlignment="1">
      <alignment horizontal="left" vertical="center" wrapText="1"/>
    </xf>
    <xf numFmtId="0" fontId="34" fillId="2" borderId="17" xfId="0" applyFont="1" applyFill="1" applyBorder="1" applyAlignment="1">
      <alignment horizontal="left" vertical="center" wrapText="1"/>
    </xf>
    <xf numFmtId="0" fontId="34" fillId="0" borderId="39" xfId="0" applyFont="1" applyBorder="1" applyAlignment="1">
      <alignment horizontal="center" vertical="center"/>
    </xf>
    <xf numFmtId="0" fontId="32" fillId="0" borderId="4" xfId="0" applyFont="1" applyBorder="1" applyAlignment="1">
      <alignment horizontal="center" vertical="center" wrapText="1"/>
    </xf>
    <xf numFmtId="0" fontId="30" fillId="2" borderId="17" xfId="0" applyFont="1" applyFill="1" applyBorder="1" applyAlignment="1">
      <alignment horizontal="center" vertical="center"/>
    </xf>
    <xf numFmtId="4" fontId="30" fillId="0" borderId="17" xfId="0" applyNumberFormat="1" applyFont="1" applyBorder="1" applyAlignment="1">
      <alignment horizontal="right" vertical="center"/>
    </xf>
    <xf numFmtId="4" fontId="30" fillId="0" borderId="17" xfId="0" applyNumberFormat="1" applyFont="1" applyBorder="1" applyAlignment="1">
      <alignment vertical="center"/>
    </xf>
    <xf numFmtId="4" fontId="39" fillId="0" borderId="17" xfId="0" applyNumberFormat="1" applyFont="1" applyBorder="1" applyAlignment="1">
      <alignment vertical="center"/>
    </xf>
    <xf numFmtId="4" fontId="39" fillId="2" borderId="17" xfId="0" applyNumberFormat="1" applyFont="1" applyFill="1" applyBorder="1" applyAlignment="1">
      <alignment vertical="center"/>
    </xf>
    <xf numFmtId="4" fontId="34" fillId="0" borderId="35" xfId="0" applyNumberFormat="1" applyFont="1" applyBorder="1" applyAlignment="1">
      <alignment vertical="center"/>
    </xf>
    <xf numFmtId="4" fontId="34" fillId="0" borderId="36" xfId="0" applyNumberFormat="1" applyFont="1" applyBorder="1" applyAlignment="1">
      <alignment vertical="center"/>
    </xf>
    <xf numFmtId="0" fontId="32" fillId="0" borderId="38" xfId="0" applyFont="1" applyBorder="1" applyAlignment="1">
      <alignment horizontal="left" vertical="center"/>
    </xf>
    <xf numFmtId="0" fontId="34" fillId="0" borderId="38" xfId="0" applyFont="1" applyBorder="1" applyAlignment="1">
      <alignment horizontal="center" vertical="center"/>
    </xf>
    <xf numFmtId="4" fontId="32" fillId="0" borderId="38" xfId="0" applyNumberFormat="1" applyFont="1" applyBorder="1" applyAlignment="1">
      <alignment vertical="center"/>
    </xf>
    <xf numFmtId="4" fontId="32" fillId="0" borderId="40" xfId="0" applyNumberFormat="1" applyFont="1" applyBorder="1" applyAlignment="1">
      <alignment vertical="center"/>
    </xf>
    <xf numFmtId="0" fontId="32" fillId="6" borderId="17" xfId="0" applyFont="1" applyFill="1" applyBorder="1" applyAlignment="1">
      <alignment horizontal="center" vertical="center" wrapText="1"/>
    </xf>
    <xf numFmtId="0" fontId="30" fillId="2" borderId="16" xfId="0" applyFont="1" applyFill="1" applyBorder="1" applyAlignment="1">
      <alignment horizontal="center" vertical="center"/>
    </xf>
    <xf numFmtId="4" fontId="34" fillId="3" borderId="17" xfId="0" applyNumberFormat="1" applyFont="1" applyFill="1" applyBorder="1" applyAlignment="1">
      <alignment horizontal="right" vertical="center"/>
    </xf>
    <xf numFmtId="4" fontId="34" fillId="0" borderId="17" xfId="0" applyNumberFormat="1" applyFont="1" applyBorder="1" applyAlignment="1">
      <alignment horizontal="right" vertical="center"/>
    </xf>
    <xf numFmtId="4" fontId="34" fillId="2" borderId="17" xfId="0" applyNumberFormat="1" applyFont="1" applyFill="1" applyBorder="1" applyAlignment="1">
      <alignment horizontal="right" vertical="center"/>
    </xf>
    <xf numFmtId="4" fontId="34" fillId="0" borderId="18" xfId="0" applyNumberFormat="1" applyFont="1" applyBorder="1" applyAlignment="1">
      <alignment horizontal="right" vertical="center"/>
    </xf>
    <xf numFmtId="4" fontId="34" fillId="2" borderId="18" xfId="0" applyNumberFormat="1" applyFont="1" applyFill="1" applyBorder="1" applyAlignment="1">
      <alignment horizontal="right" vertical="center"/>
    </xf>
    <xf numFmtId="4" fontId="32" fillId="3" borderId="17" xfId="0" applyNumberFormat="1" applyFont="1" applyFill="1" applyBorder="1" applyAlignment="1">
      <alignment horizontal="right" vertical="center"/>
    </xf>
    <xf numFmtId="0" fontId="32" fillId="3" borderId="6" xfId="0" applyFont="1" applyFill="1" applyBorder="1" applyAlignment="1">
      <alignment horizontal="center" wrapText="1"/>
    </xf>
    <xf numFmtId="0" fontId="34" fillId="0" borderId="0" xfId="0" applyFont="1" applyBorder="1"/>
    <xf numFmtId="0" fontId="32" fillId="0" borderId="3" xfId="0" applyFont="1" applyBorder="1" applyAlignment="1">
      <alignment horizontal="center" vertical="center" wrapText="1"/>
    </xf>
    <xf numFmtId="0" fontId="34" fillId="0" borderId="7" xfId="0" applyFont="1" applyBorder="1"/>
    <xf numFmtId="0" fontId="34" fillId="0" borderId="8" xfId="0" applyFont="1" applyBorder="1"/>
    <xf numFmtId="0" fontId="34" fillId="0" borderId="49" xfId="0" applyFont="1" applyBorder="1"/>
    <xf numFmtId="0" fontId="32" fillId="6" borderId="35" xfId="0" applyFont="1" applyFill="1" applyBorder="1" applyAlignment="1">
      <alignment horizontal="center" vertical="center" wrapText="1"/>
    </xf>
    <xf numFmtId="0" fontId="32" fillId="6" borderId="36" xfId="0" applyFont="1" applyFill="1" applyBorder="1" applyAlignment="1">
      <alignment horizontal="center" vertical="center" wrapText="1"/>
    </xf>
    <xf numFmtId="0" fontId="30" fillId="2" borderId="43" xfId="0" applyFont="1" applyFill="1" applyBorder="1" applyAlignment="1">
      <alignment horizontal="center" vertical="center"/>
    </xf>
    <xf numFmtId="0" fontId="34" fillId="0" borderId="44" xfId="0" applyFont="1" applyBorder="1" applyAlignment="1">
      <alignment horizontal="left" vertical="center" wrapText="1"/>
    </xf>
    <xf numFmtId="4" fontId="34" fillId="3" borderId="44" xfId="0" applyNumberFormat="1" applyFont="1" applyFill="1" applyBorder="1" applyAlignment="1">
      <alignment horizontal="right" vertical="center"/>
    </xf>
    <xf numFmtId="4" fontId="34" fillId="0" borderId="44" xfId="0" applyNumberFormat="1" applyFont="1" applyBorder="1" applyAlignment="1">
      <alignment horizontal="right" vertical="center"/>
    </xf>
    <xf numFmtId="4" fontId="34" fillId="2" borderId="44" xfId="0" applyNumberFormat="1" applyFont="1" applyFill="1" applyBorder="1" applyAlignment="1">
      <alignment horizontal="right" vertical="center"/>
    </xf>
    <xf numFmtId="4" fontId="34" fillId="2" borderId="44" xfId="0" applyNumberFormat="1" applyFont="1" applyFill="1" applyBorder="1" applyAlignment="1">
      <alignment vertical="center"/>
    </xf>
    <xf numFmtId="4" fontId="34" fillId="0" borderId="45" xfId="0" applyNumberFormat="1" applyFont="1" applyBorder="1" applyAlignment="1">
      <alignment horizontal="right" vertical="center"/>
    </xf>
    <xf numFmtId="4" fontId="32" fillId="3" borderId="38" xfId="0" applyNumberFormat="1" applyFont="1" applyFill="1" applyBorder="1" applyAlignment="1">
      <alignment horizontal="right" vertical="center"/>
    </xf>
    <xf numFmtId="4" fontId="32" fillId="3" borderId="40" xfId="0" applyNumberFormat="1" applyFont="1" applyFill="1" applyBorder="1" applyAlignment="1">
      <alignment horizontal="right" vertical="center"/>
    </xf>
    <xf numFmtId="0" fontId="32" fillId="5" borderId="32" xfId="0" applyFont="1" applyFill="1" applyBorder="1" applyAlignment="1">
      <alignment horizontal="center" vertical="center" wrapText="1"/>
    </xf>
    <xf numFmtId="0" fontId="41" fillId="0" borderId="28" xfId="0" applyFont="1" applyBorder="1" applyAlignment="1">
      <alignment vertical="center"/>
    </xf>
    <xf numFmtId="4" fontId="32" fillId="0" borderId="28" xfId="0" applyNumberFormat="1" applyFont="1" applyBorder="1" applyAlignment="1">
      <alignment vertical="center"/>
    </xf>
    <xf numFmtId="0" fontId="34" fillId="4" borderId="23" xfId="0" applyFont="1" applyFill="1" applyBorder="1" applyAlignment="1">
      <alignment horizontal="left" vertical="center" indent="1"/>
    </xf>
    <xf numFmtId="4" fontId="34" fillId="0" borderId="23" xfId="0" applyNumberFormat="1" applyFont="1" applyBorder="1" applyAlignment="1">
      <alignment vertical="center"/>
    </xf>
    <xf numFmtId="0" fontId="34" fillId="0" borderId="23" xfId="0" applyFont="1" applyBorder="1" applyAlignment="1">
      <alignment vertical="center"/>
    </xf>
    <xf numFmtId="0" fontId="41" fillId="2" borderId="23" xfId="0" applyFont="1" applyFill="1" applyBorder="1" applyAlignment="1">
      <alignment vertical="center"/>
    </xf>
    <xf numFmtId="4" fontId="32" fillId="0" borderId="23" xfId="0" applyNumberFormat="1" applyFont="1" applyBorder="1" applyAlignment="1">
      <alignment vertical="center"/>
    </xf>
    <xf numFmtId="4" fontId="32" fillId="2" borderId="23" xfId="0" applyNumberFormat="1" applyFont="1" applyFill="1" applyBorder="1" applyAlignment="1">
      <alignment vertical="center"/>
    </xf>
    <xf numFmtId="0" fontId="32" fillId="2" borderId="25" xfId="0" applyFont="1" applyFill="1" applyBorder="1" applyAlignment="1">
      <alignment vertical="center"/>
    </xf>
    <xf numFmtId="0" fontId="34" fillId="19" borderId="23" xfId="0" applyFont="1" applyFill="1" applyBorder="1" applyAlignment="1">
      <alignment horizontal="left" vertical="center" indent="1"/>
    </xf>
    <xf numFmtId="4" fontId="34" fillId="19" borderId="23" xfId="0" applyNumberFormat="1" applyFont="1" applyFill="1" applyBorder="1" applyAlignment="1">
      <alignment vertical="center"/>
    </xf>
    <xf numFmtId="0" fontId="34" fillId="2" borderId="23" xfId="0" applyFont="1" applyFill="1" applyBorder="1" applyAlignment="1">
      <alignment horizontal="left" vertical="center" wrapText="1" indent="1"/>
    </xf>
    <xf numFmtId="4" fontId="34" fillId="2" borderId="23" xfId="0" applyNumberFormat="1" applyFont="1" applyFill="1" applyBorder="1" applyAlignment="1">
      <alignment vertical="center"/>
    </xf>
    <xf numFmtId="4" fontId="30" fillId="2" borderId="23" xfId="0" applyNumberFormat="1" applyFont="1" applyFill="1" applyBorder="1" applyAlignment="1">
      <alignment vertical="center"/>
    </xf>
    <xf numFmtId="0" fontId="34" fillId="4" borderId="23" xfId="0" applyFont="1" applyFill="1" applyBorder="1" applyAlignment="1">
      <alignment horizontal="left" vertical="center" wrapText="1" indent="1"/>
    </xf>
    <xf numFmtId="0" fontId="32" fillId="0" borderId="25" xfId="0" applyFont="1" applyFill="1" applyBorder="1" applyAlignment="1">
      <alignment vertical="center" wrapText="1"/>
    </xf>
    <xf numFmtId="4" fontId="32" fillId="19" borderId="23" xfId="0" applyNumberFormat="1" applyFont="1" applyFill="1" applyBorder="1" applyAlignment="1">
      <alignment vertical="center"/>
    </xf>
    <xf numFmtId="4" fontId="32" fillId="0" borderId="25" xfId="0" applyNumberFormat="1" applyFont="1" applyBorder="1" applyAlignment="1">
      <alignment vertical="center"/>
    </xf>
    <xf numFmtId="4" fontId="32" fillId="19" borderId="25" xfId="0" applyNumberFormat="1" applyFont="1" applyFill="1" applyBorder="1" applyAlignment="1">
      <alignment vertical="center"/>
    </xf>
    <xf numFmtId="0" fontId="41" fillId="0" borderId="23" xfId="0" applyFont="1" applyBorder="1" applyAlignment="1">
      <alignment vertical="center"/>
    </xf>
    <xf numFmtId="0" fontId="41" fillId="0" borderId="25" xfId="0" applyFont="1" applyBorder="1" applyAlignment="1">
      <alignment vertical="center"/>
    </xf>
    <xf numFmtId="4" fontId="32" fillId="2" borderId="30" xfId="0" applyNumberFormat="1" applyFont="1" applyFill="1" applyBorder="1" applyAlignment="1">
      <alignment vertical="center"/>
    </xf>
    <xf numFmtId="4" fontId="32" fillId="19" borderId="30" xfId="0" applyNumberFormat="1" applyFont="1" applyFill="1" applyBorder="1" applyAlignment="1">
      <alignment vertical="center"/>
    </xf>
    <xf numFmtId="0" fontId="41" fillId="0" borderId="25" xfId="0" applyFont="1" applyFill="1" applyBorder="1" applyAlignment="1">
      <alignment vertical="center" wrapText="1"/>
    </xf>
    <xf numFmtId="0" fontId="34" fillId="4" borderId="30" xfId="0" applyFont="1" applyFill="1" applyBorder="1" applyAlignment="1">
      <alignment horizontal="left" vertical="center" wrapText="1" indent="1"/>
    </xf>
    <xf numFmtId="4" fontId="34" fillId="0" borderId="30" xfId="0" applyNumberFormat="1" applyFont="1" applyBorder="1" applyAlignment="1">
      <alignment vertical="center"/>
    </xf>
    <xf numFmtId="4" fontId="34" fillId="19" borderId="30" xfId="0" applyNumberFormat="1" applyFont="1" applyFill="1" applyBorder="1" applyAlignment="1">
      <alignment vertical="center"/>
    </xf>
    <xf numFmtId="0" fontId="32" fillId="4" borderId="32" xfId="0" applyFont="1" applyFill="1" applyBorder="1" applyAlignment="1">
      <alignment horizontal="left" vertical="center" wrapText="1" indent="1"/>
    </xf>
    <xf numFmtId="4" fontId="32" fillId="0" borderId="32" xfId="0" applyNumberFormat="1" applyFont="1" applyBorder="1" applyAlignment="1">
      <alignment vertical="center"/>
    </xf>
    <xf numFmtId="4" fontId="32" fillId="2" borderId="32" xfId="0" applyNumberFormat="1" applyFont="1" applyFill="1" applyBorder="1" applyAlignment="1">
      <alignment vertical="center"/>
    </xf>
    <xf numFmtId="0" fontId="32" fillId="0" borderId="2" xfId="0" applyFont="1" applyFill="1" applyBorder="1" applyAlignment="1">
      <alignment horizontal="center" vertical="center"/>
    </xf>
    <xf numFmtId="0" fontId="32" fillId="3" borderId="6" xfId="0" applyFont="1" applyFill="1" applyBorder="1" applyAlignment="1">
      <alignment horizontal="center" vertical="center"/>
    </xf>
    <xf numFmtId="0" fontId="32" fillId="3" borderId="25" xfId="0" applyFont="1" applyFill="1" applyBorder="1" applyAlignment="1">
      <alignment horizontal="center" vertical="center" wrapText="1"/>
    </xf>
    <xf numFmtId="0" fontId="32" fillId="0" borderId="3" xfId="0" applyFont="1" applyFill="1" applyBorder="1" applyAlignment="1">
      <alignment horizontal="center" vertical="center"/>
    </xf>
    <xf numFmtId="0" fontId="32" fillId="18" borderId="60" xfId="0" applyFont="1" applyFill="1" applyBorder="1" applyAlignment="1">
      <alignment horizontal="center" vertical="center"/>
    </xf>
    <xf numFmtId="4" fontId="32" fillId="0" borderId="22" xfId="0" applyNumberFormat="1" applyFont="1" applyBorder="1" applyAlignment="1">
      <alignment vertical="center"/>
    </xf>
    <xf numFmtId="4" fontId="30" fillId="0" borderId="23" xfId="0" applyNumberFormat="1" applyFont="1" applyBorder="1" applyAlignment="1">
      <alignment vertical="center"/>
    </xf>
    <xf numFmtId="4" fontId="34" fillId="2" borderId="34" xfId="0" applyNumberFormat="1" applyFont="1" applyFill="1" applyBorder="1" applyAlignment="1">
      <alignment vertical="center"/>
    </xf>
    <xf numFmtId="4" fontId="30" fillId="2" borderId="61" xfId="0" applyNumberFormat="1" applyFont="1" applyFill="1" applyBorder="1" applyAlignment="1">
      <alignment vertical="center"/>
    </xf>
    <xf numFmtId="4" fontId="34" fillId="2" borderId="61" xfId="0" applyNumberFormat="1" applyFont="1" applyFill="1" applyBorder="1" applyAlignment="1">
      <alignment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xf numFmtId="0" fontId="34" fillId="0" borderId="60" xfId="0" applyFont="1" applyBorder="1" applyAlignment="1">
      <alignment horizontal="center" vertical="center"/>
    </xf>
    <xf numFmtId="0" fontId="34" fillId="0" borderId="7"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25" xfId="0" applyFont="1" applyFill="1" applyBorder="1" applyAlignment="1">
      <alignment horizontal="center" vertical="center"/>
    </xf>
    <xf numFmtId="0" fontId="34" fillId="0" borderId="0" xfId="0" applyFont="1" applyAlignment="1">
      <alignment vertical="center"/>
    </xf>
    <xf numFmtId="0" fontId="32" fillId="0" borderId="7" xfId="0" applyFont="1" applyBorder="1" applyAlignment="1">
      <alignment vertical="center"/>
    </xf>
    <xf numFmtId="0" fontId="32" fillId="0" borderId="58" xfId="0" applyFont="1" applyBorder="1" applyAlignment="1">
      <alignment horizontal="center" vertical="center" wrapText="1"/>
    </xf>
    <xf numFmtId="0" fontId="32" fillId="0" borderId="2" xfId="0" applyFont="1" applyBorder="1" applyAlignment="1">
      <alignment vertical="center" wrapText="1"/>
    </xf>
    <xf numFmtId="0" fontId="32" fillId="0" borderId="3" xfId="0" applyFont="1" applyBorder="1" applyAlignment="1">
      <alignment vertical="center" wrapText="1"/>
    </xf>
    <xf numFmtId="0" fontId="39" fillId="2" borderId="4" xfId="0" applyFont="1" applyFill="1" applyBorder="1" applyAlignment="1">
      <alignment horizontal="left" vertical="top"/>
    </xf>
    <xf numFmtId="0" fontId="34" fillId="2" borderId="48" xfId="0" applyFont="1" applyFill="1" applyBorder="1" applyAlignment="1">
      <alignment horizontal="left" vertical="top" wrapText="1"/>
    </xf>
    <xf numFmtId="0" fontId="34" fillId="2" borderId="5" xfId="0" applyFont="1" applyFill="1" applyBorder="1" applyAlignment="1">
      <alignment horizontal="left" vertical="top" wrapText="1"/>
    </xf>
    <xf numFmtId="0" fontId="34" fillId="2" borderId="24" xfId="0" applyFont="1" applyFill="1" applyBorder="1" applyAlignment="1">
      <alignment vertical="top" wrapText="1"/>
    </xf>
    <xf numFmtId="0" fontId="34" fillId="2" borderId="0" xfId="0" applyFont="1" applyFill="1" applyBorder="1" applyAlignment="1">
      <alignment vertical="top" wrapText="1"/>
    </xf>
    <xf numFmtId="0" fontId="34" fillId="2" borderId="26" xfId="0" applyFont="1" applyFill="1" applyBorder="1" applyAlignment="1">
      <alignment vertical="top" wrapText="1"/>
    </xf>
    <xf numFmtId="0" fontId="34" fillId="2" borderId="24" xfId="0" applyFont="1" applyFill="1" applyBorder="1" applyAlignment="1">
      <alignment horizontal="left" vertical="center" wrapText="1" indent="1"/>
    </xf>
    <xf numFmtId="0" fontId="34" fillId="2" borderId="0" xfId="0" applyFont="1" applyFill="1" applyBorder="1" applyAlignment="1">
      <alignment horizontal="left" vertical="center" wrapText="1" indent="1"/>
    </xf>
    <xf numFmtId="0" fontId="34" fillId="2" borderId="26" xfId="0" applyFont="1" applyFill="1" applyBorder="1" applyAlignment="1">
      <alignment horizontal="left" vertical="center" wrapText="1" indent="1"/>
    </xf>
    <xf numFmtId="0" fontId="32" fillId="0" borderId="24" xfId="0" applyFont="1" applyBorder="1" applyAlignment="1">
      <alignment horizontal="left" wrapText="1"/>
    </xf>
    <xf numFmtId="0" fontId="32" fillId="0" borderId="0" xfId="0" applyFont="1" applyBorder="1" applyAlignment="1">
      <alignment horizontal="left" wrapText="1"/>
    </xf>
    <xf numFmtId="0" fontId="32" fillId="0" borderId="26" xfId="0" applyFont="1" applyBorder="1" applyAlignment="1">
      <alignment horizontal="left" wrapText="1"/>
    </xf>
    <xf numFmtId="0" fontId="34" fillId="0" borderId="4" xfId="0" applyFont="1" applyBorder="1" applyAlignment="1">
      <alignment vertical="center"/>
    </xf>
    <xf numFmtId="0" fontId="34" fillId="0" borderId="48" xfId="0" applyFont="1" applyBorder="1" applyAlignment="1">
      <alignment vertical="center"/>
    </xf>
    <xf numFmtId="0" fontId="34" fillId="0" borderId="5" xfId="0" applyFont="1" applyBorder="1" applyAlignment="1">
      <alignment vertical="center"/>
    </xf>
    <xf numFmtId="0" fontId="34" fillId="0" borderId="24" xfId="0" applyFont="1" applyBorder="1" applyAlignment="1">
      <alignment vertical="center"/>
    </xf>
    <xf numFmtId="0" fontId="41" fillId="0" borderId="0" xfId="0" applyFont="1" applyBorder="1" applyAlignment="1">
      <alignment vertical="center"/>
    </xf>
    <xf numFmtId="0" fontId="34" fillId="0" borderId="0" xfId="0" applyFont="1" applyBorder="1" applyAlignment="1">
      <alignment vertical="center"/>
    </xf>
    <xf numFmtId="0" fontId="34" fillId="0" borderId="26" xfId="0" applyFont="1" applyBorder="1" applyAlignment="1">
      <alignment vertical="center"/>
    </xf>
    <xf numFmtId="0" fontId="34" fillId="4" borderId="17" xfId="0" applyFont="1" applyFill="1" applyBorder="1" applyAlignment="1">
      <alignment horizontal="center" vertical="center"/>
    </xf>
    <xf numFmtId="0" fontId="34" fillId="0" borderId="0" xfId="0" applyFont="1" applyBorder="1" applyAlignment="1">
      <alignment horizontal="left" vertical="center" indent="1"/>
    </xf>
    <xf numFmtId="0" fontId="32" fillId="0" borderId="0" xfId="0" applyFont="1" applyBorder="1" applyAlignment="1">
      <alignment vertical="center"/>
    </xf>
    <xf numFmtId="0" fontId="41" fillId="0" borderId="24" xfId="0" applyFont="1" applyBorder="1" applyAlignment="1">
      <alignment vertical="center"/>
    </xf>
    <xf numFmtId="0" fontId="34" fillId="0" borderId="0" xfId="0" quotePrefix="1" applyFont="1" applyBorder="1" applyAlignment="1">
      <alignment vertical="center"/>
    </xf>
    <xf numFmtId="3" fontId="34" fillId="4" borderId="17" xfId="0" applyNumberFormat="1" applyFont="1" applyFill="1" applyBorder="1" applyAlignment="1">
      <alignment horizontal="right" vertical="center" indent="1"/>
    </xf>
    <xf numFmtId="4" fontId="34" fillId="4" borderId="17" xfId="0" applyNumberFormat="1" applyFont="1" applyFill="1" applyBorder="1" applyAlignment="1">
      <alignment horizontal="right" vertical="center" indent="1"/>
    </xf>
    <xf numFmtId="0" fontId="32" fillId="4" borderId="17" xfId="0" applyFont="1" applyFill="1" applyBorder="1" applyAlignment="1">
      <alignment horizontal="center" vertical="center" wrapText="1"/>
    </xf>
    <xf numFmtId="0" fontId="32" fillId="0" borderId="0" xfId="0" applyFont="1" applyBorder="1" applyAlignment="1">
      <alignment horizontal="center" vertical="center" wrapText="1"/>
    </xf>
    <xf numFmtId="0" fontId="34" fillId="0" borderId="16" xfId="0" applyFont="1" applyBorder="1" applyAlignment="1">
      <alignment horizontal="left" vertical="center" indent="1"/>
    </xf>
    <xf numFmtId="3" fontId="34" fillId="2" borderId="17" xfId="0" applyNumberFormat="1" applyFont="1" applyFill="1" applyBorder="1" applyAlignment="1">
      <alignment horizontal="center" vertical="center"/>
    </xf>
    <xf numFmtId="4" fontId="34" fillId="0" borderId="17" xfId="0" applyNumberFormat="1" applyFont="1" applyBorder="1" applyAlignment="1">
      <alignment horizontal="right" vertical="center" indent="1"/>
    </xf>
    <xf numFmtId="4" fontId="32" fillId="18" borderId="17" xfId="0" applyNumberFormat="1" applyFont="1" applyFill="1" applyBorder="1" applyAlignment="1">
      <alignment horizontal="right" vertical="center" indent="1"/>
    </xf>
    <xf numFmtId="0" fontId="32" fillId="18" borderId="16" xfId="0" applyFont="1" applyFill="1" applyBorder="1" applyAlignment="1">
      <alignment horizontal="center" vertical="center"/>
    </xf>
    <xf numFmtId="3" fontId="32" fillId="18" borderId="17" xfId="0" applyNumberFormat="1" applyFont="1" applyFill="1" applyBorder="1" applyAlignment="1">
      <alignment horizontal="center" vertical="center"/>
    </xf>
    <xf numFmtId="0" fontId="32" fillId="4" borderId="16" xfId="0" applyFont="1" applyFill="1" applyBorder="1" applyAlignment="1">
      <alignment vertical="center"/>
    </xf>
    <xf numFmtId="10" fontId="34" fillId="0" borderId="0" xfId="2" applyNumberFormat="1" applyFont="1" applyBorder="1" applyAlignment="1">
      <alignment vertical="center"/>
    </xf>
    <xf numFmtId="0" fontId="34" fillId="0" borderId="7" xfId="0" applyFont="1" applyBorder="1" applyAlignment="1">
      <alignment vertical="center"/>
    </xf>
    <xf numFmtId="0" fontId="34" fillId="0" borderId="8" xfId="0" applyFont="1" applyBorder="1" applyAlignment="1">
      <alignment vertical="center"/>
    </xf>
    <xf numFmtId="0" fontId="34" fillId="0" borderId="49" xfId="0" applyFont="1" applyBorder="1" applyAlignment="1">
      <alignment vertical="center"/>
    </xf>
    <xf numFmtId="0" fontId="34" fillId="0" borderId="0" xfId="0" applyFont="1" applyAlignment="1">
      <alignment horizontal="right" vertical="center"/>
    </xf>
    <xf numFmtId="0" fontId="34" fillId="0" borderId="0" xfId="0" quotePrefix="1" applyFont="1" applyAlignment="1">
      <alignment horizontal="right" vertical="center"/>
    </xf>
    <xf numFmtId="0" fontId="34" fillId="0" borderId="0" xfId="0" applyFont="1" applyBorder="1" applyAlignment="1">
      <alignment horizontal="center"/>
    </xf>
    <xf numFmtId="0" fontId="32" fillId="0" borderId="0" xfId="0" applyFont="1" applyAlignment="1">
      <alignment horizontal="left" vertical="center"/>
    </xf>
    <xf numFmtId="0" fontId="34" fillId="0" borderId="0" xfId="0" quotePrefix="1" applyFont="1" applyAlignment="1">
      <alignment horizontal="left" vertical="center"/>
    </xf>
    <xf numFmtId="0" fontId="34" fillId="0" borderId="0" xfId="0" applyFont="1"/>
    <xf numFmtId="0" fontId="32" fillId="6" borderId="17" xfId="0" applyFont="1" applyFill="1" applyBorder="1" applyAlignment="1">
      <alignment horizontal="center" vertical="center"/>
    </xf>
    <xf numFmtId="0" fontId="34" fillId="0" borderId="17" xfId="0" applyFont="1" applyBorder="1" applyAlignment="1">
      <alignment vertical="center"/>
    </xf>
    <xf numFmtId="0" fontId="32" fillId="0" borderId="17" xfId="0" applyFont="1" applyBorder="1" applyAlignment="1">
      <alignment vertical="center"/>
    </xf>
    <xf numFmtId="0" fontId="34" fillId="0" borderId="17" xfId="0" applyFont="1" applyBorder="1" applyAlignment="1">
      <alignment horizontal="left" vertical="center" wrapText="1" indent="1"/>
    </xf>
    <xf numFmtId="0" fontId="32" fillId="3" borderId="51" xfId="0" applyFont="1" applyFill="1" applyBorder="1" applyAlignment="1">
      <alignment vertical="top"/>
    </xf>
    <xf numFmtId="0" fontId="34" fillId="3" borderId="20" xfId="0" applyFont="1" applyFill="1" applyBorder="1" applyAlignment="1">
      <alignment vertical="top"/>
    </xf>
    <xf numFmtId="0" fontId="34" fillId="3" borderId="52" xfId="0" applyFont="1" applyFill="1" applyBorder="1" applyAlignment="1">
      <alignment vertical="top"/>
    </xf>
    <xf numFmtId="0" fontId="34" fillId="3" borderId="53" xfId="0" applyFont="1" applyFill="1" applyBorder="1" applyAlignment="1">
      <alignment vertical="top"/>
    </xf>
    <xf numFmtId="0" fontId="34" fillId="3" borderId="0" xfId="0" applyFont="1" applyFill="1" applyBorder="1" applyAlignment="1">
      <alignment vertical="top"/>
    </xf>
    <xf numFmtId="0" fontId="34" fillId="3" borderId="54" xfId="0" applyFont="1" applyFill="1" applyBorder="1" applyAlignment="1">
      <alignment vertical="top"/>
    </xf>
    <xf numFmtId="0" fontId="32" fillId="3" borderId="53" xfId="0" applyFont="1" applyFill="1" applyBorder="1" applyAlignment="1">
      <alignment vertical="top"/>
    </xf>
    <xf numFmtId="0" fontId="32" fillId="3" borderId="17" xfId="0" applyFont="1" applyFill="1" applyBorder="1" applyAlignment="1">
      <alignment horizontal="center" wrapText="1"/>
    </xf>
    <xf numFmtId="0" fontId="32" fillId="3" borderId="17" xfId="0" applyFont="1" applyFill="1" applyBorder="1" applyAlignment="1">
      <alignment horizontal="center" vertical="center" wrapText="1"/>
    </xf>
    <xf numFmtId="0" fontId="32" fillId="0" borderId="17" xfId="0" applyFont="1" applyBorder="1" applyAlignment="1">
      <alignment horizontal="center" vertical="center" wrapText="1"/>
    </xf>
    <xf numFmtId="0" fontId="32" fillId="0" borderId="17" xfId="0" applyFont="1" applyBorder="1" applyAlignment="1">
      <alignment vertical="center" wrapText="1"/>
    </xf>
    <xf numFmtId="0" fontId="34" fillId="0" borderId="17" xfId="0" applyFont="1" applyBorder="1"/>
    <xf numFmtId="0" fontId="12" fillId="5" borderId="12" xfId="0" applyFont="1" applyFill="1" applyBorder="1" applyAlignment="1">
      <alignment horizontal="center" vertical="center" wrapText="1"/>
    </xf>
    <xf numFmtId="4" fontId="0" fillId="0" borderId="0" xfId="0" applyNumberFormat="1" applyFill="1"/>
    <xf numFmtId="0" fontId="0" fillId="0" borderId="0" xfId="0" applyFill="1"/>
    <xf numFmtId="43" fontId="0" fillId="9" borderId="0" xfId="1" applyFont="1" applyFill="1"/>
    <xf numFmtId="43" fontId="0" fillId="10" borderId="0" xfId="1" applyFont="1" applyFill="1"/>
    <xf numFmtId="4" fontId="45" fillId="0" borderId="0" xfId="0" applyNumberFormat="1" applyFont="1"/>
    <xf numFmtId="17" fontId="3" fillId="0" borderId="14" xfId="0" applyNumberFormat="1" applyFont="1" applyBorder="1" applyAlignment="1">
      <alignment horizontal="center"/>
    </xf>
    <xf numFmtId="0" fontId="3" fillId="0" borderId="15" xfId="0" applyFont="1" applyBorder="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3" fillId="0" borderId="10" xfId="0" applyFont="1" applyBorder="1" applyAlignment="1">
      <alignment horizontal="left" vertical="center" wrapText="1"/>
    </xf>
    <xf numFmtId="0" fontId="0" fillId="0" borderId="11" xfId="0" applyBorder="1"/>
    <xf numFmtId="0" fontId="0" fillId="0" borderId="12" xfId="0" applyBorder="1"/>
    <xf numFmtId="0" fontId="3" fillId="0" borderId="14" xfId="0" applyFont="1" applyBorder="1" applyAlignment="1">
      <alignment horizontal="center"/>
    </xf>
    <xf numFmtId="0" fontId="8" fillId="4" borderId="16"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4" borderId="18" xfId="0" applyFont="1" applyFill="1" applyBorder="1" applyAlignment="1">
      <alignment horizontal="center" vertical="center" wrapText="1"/>
    </xf>
    <xf numFmtId="0" fontId="10" fillId="4" borderId="19" xfId="0" applyFont="1" applyFill="1" applyBorder="1" applyAlignment="1">
      <alignment horizontal="right" vertical="center"/>
    </xf>
    <xf numFmtId="0" fontId="10" fillId="4" borderId="20" xfId="0" applyFont="1" applyFill="1" applyBorder="1" applyAlignment="1">
      <alignment horizontal="right" vertical="center"/>
    </xf>
    <xf numFmtId="0" fontId="10" fillId="4" borderId="21" xfId="0" applyFont="1" applyFill="1" applyBorder="1" applyAlignment="1">
      <alignment horizontal="right" vertical="center"/>
    </xf>
    <xf numFmtId="0" fontId="34" fillId="4" borderId="34" xfId="0" applyFont="1" applyFill="1" applyBorder="1" applyAlignment="1">
      <alignment horizontal="center" vertical="center"/>
    </xf>
    <xf numFmtId="0" fontId="34" fillId="4" borderId="35" xfId="0" applyFont="1" applyFill="1" applyBorder="1" applyAlignment="1">
      <alignment horizontal="center" vertical="center"/>
    </xf>
    <xf numFmtId="0" fontId="34" fillId="4" borderId="36" xfId="0" applyFont="1" applyFill="1" applyBorder="1" applyAlignment="1">
      <alignment horizontal="center" vertical="center"/>
    </xf>
    <xf numFmtId="0" fontId="32" fillId="14" borderId="16" xfId="0" applyFont="1" applyFill="1" applyBorder="1" applyAlignment="1">
      <alignment horizontal="center" vertical="center"/>
    </xf>
    <xf numFmtId="0" fontId="32" fillId="14" borderId="17" xfId="0" applyFont="1" applyFill="1" applyBorder="1" applyAlignment="1">
      <alignment horizontal="center" vertical="center"/>
    </xf>
    <xf numFmtId="0" fontId="32" fillId="14" borderId="18" xfId="0" applyFont="1" applyFill="1" applyBorder="1" applyAlignment="1">
      <alignment horizontal="center" vertical="center"/>
    </xf>
    <xf numFmtId="0" fontId="32" fillId="0" borderId="1" xfId="0" applyFont="1" applyBorder="1" applyAlignment="1">
      <alignment horizontal="center" vertic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3" borderId="4"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2" xfId="0" applyFont="1" applyBorder="1" applyAlignment="1">
      <alignment horizontal="left" vertical="center" wrapText="1"/>
    </xf>
    <xf numFmtId="0" fontId="32" fillId="0" borderId="19" xfId="0" applyFont="1" applyBorder="1" applyAlignment="1">
      <alignment horizontal="left" vertical="center" wrapText="1"/>
    </xf>
    <xf numFmtId="0" fontId="32" fillId="0" borderId="20" xfId="0" applyFont="1" applyBorder="1" applyAlignment="1">
      <alignment horizontal="left" vertical="center" wrapText="1"/>
    </xf>
    <xf numFmtId="0" fontId="32" fillId="0" borderId="21" xfId="0" applyFont="1" applyBorder="1" applyAlignment="1">
      <alignment horizontal="left" vertical="center" wrapText="1"/>
    </xf>
    <xf numFmtId="0" fontId="32" fillId="4" borderId="16" xfId="0" applyFont="1" applyFill="1" applyBorder="1" applyAlignment="1">
      <alignment horizontal="center" vertical="center" wrapText="1"/>
    </xf>
    <xf numFmtId="0" fontId="32" fillId="4" borderId="17" xfId="0" applyFont="1" applyFill="1" applyBorder="1" applyAlignment="1">
      <alignment horizontal="center" vertical="center" wrapText="1"/>
    </xf>
    <xf numFmtId="0" fontId="32" fillId="4" borderId="18" xfId="0" applyFont="1" applyFill="1" applyBorder="1" applyAlignment="1">
      <alignment horizontal="center" vertical="center" wrapText="1"/>
    </xf>
    <xf numFmtId="0" fontId="34" fillId="4" borderId="19" xfId="0" applyFont="1" applyFill="1" applyBorder="1" applyAlignment="1">
      <alignment horizontal="right" vertical="center"/>
    </xf>
    <xf numFmtId="0" fontId="34" fillId="4" borderId="20" xfId="0" applyFont="1" applyFill="1" applyBorder="1" applyAlignment="1">
      <alignment horizontal="right" vertical="center"/>
    </xf>
    <xf numFmtId="0" fontId="34" fillId="4" borderId="21" xfId="0" applyFont="1" applyFill="1" applyBorder="1" applyAlignment="1">
      <alignment horizontal="right" vertical="center"/>
    </xf>
    <xf numFmtId="0" fontId="30" fillId="2" borderId="1" xfId="0" applyFont="1" applyFill="1" applyBorder="1" applyAlignment="1">
      <alignment horizontal="left" vertical="top" wrapText="1"/>
    </xf>
    <xf numFmtId="0" fontId="30" fillId="2" borderId="2" xfId="0" applyFont="1" applyFill="1" applyBorder="1" applyAlignment="1">
      <alignment horizontal="left" vertical="top" wrapText="1"/>
    </xf>
    <xf numFmtId="0" fontId="30" fillId="2" borderId="3" xfId="0" applyFont="1" applyFill="1" applyBorder="1" applyAlignment="1">
      <alignment horizontal="left" vertical="top"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16" fillId="5" borderId="22" xfId="0" applyFont="1" applyFill="1" applyBorder="1" applyAlignment="1">
      <alignment horizontal="center" vertical="center"/>
    </xf>
    <xf numFmtId="0" fontId="16" fillId="5" borderId="22" xfId="0" applyFont="1" applyFill="1" applyBorder="1" applyAlignment="1">
      <alignment horizontal="center" vertical="center" wrapText="1"/>
    </xf>
    <xf numFmtId="0" fontId="16" fillId="5" borderId="32"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8" fillId="5" borderId="22" xfId="0" applyFont="1" applyFill="1" applyBorder="1" applyAlignment="1">
      <alignment horizontal="center" vertical="center"/>
    </xf>
    <xf numFmtId="0" fontId="32" fillId="17" borderId="1" xfId="0" applyFont="1" applyFill="1" applyBorder="1" applyAlignment="1">
      <alignment horizontal="center" vertical="center" wrapText="1"/>
    </xf>
    <xf numFmtId="0" fontId="32" fillId="17" borderId="2"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2" fillId="4" borderId="24" xfId="0" applyFont="1" applyFill="1" applyBorder="1" applyAlignment="1">
      <alignment horizontal="center" vertical="center" wrapText="1"/>
    </xf>
    <xf numFmtId="0" fontId="32" fillId="4" borderId="0" xfId="0" applyFont="1" applyFill="1" applyBorder="1" applyAlignment="1">
      <alignment horizontal="center" vertical="center" wrapText="1"/>
    </xf>
    <xf numFmtId="0" fontId="32" fillId="4" borderId="26" xfId="0" applyFont="1" applyFill="1" applyBorder="1" applyAlignment="1">
      <alignment horizontal="center" vertical="center" wrapText="1"/>
    </xf>
    <xf numFmtId="0" fontId="32" fillId="5" borderId="43" xfId="0" applyFont="1" applyFill="1" applyBorder="1" applyAlignment="1">
      <alignment horizontal="center" vertical="center"/>
    </xf>
    <xf numFmtId="0" fontId="32" fillId="5" borderId="44" xfId="0" applyFont="1" applyFill="1" applyBorder="1" applyAlignment="1">
      <alignment horizontal="center" vertical="center"/>
    </xf>
    <xf numFmtId="0" fontId="32" fillId="5" borderId="44" xfId="0" applyFont="1" applyFill="1" applyBorder="1" applyAlignment="1">
      <alignment horizontal="center" vertical="center" wrapText="1"/>
    </xf>
    <xf numFmtId="0" fontId="32" fillId="5" borderId="17" xfId="0" applyFont="1" applyFill="1" applyBorder="1" applyAlignment="1">
      <alignment horizontal="center" vertical="center" wrapText="1"/>
    </xf>
    <xf numFmtId="0" fontId="35" fillId="5" borderId="44" xfId="0" applyFont="1" applyFill="1" applyBorder="1" applyAlignment="1">
      <alignment horizontal="center" vertical="center"/>
    </xf>
    <xf numFmtId="0" fontId="35" fillId="5" borderId="45" xfId="0" applyFont="1" applyFill="1" applyBorder="1" applyAlignment="1">
      <alignment horizontal="center" vertical="center"/>
    </xf>
    <xf numFmtId="0" fontId="32" fillId="0" borderId="48"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3" borderId="4" xfId="0" applyFont="1" applyFill="1" applyBorder="1" applyAlignment="1">
      <alignment horizontal="center" wrapText="1"/>
    </xf>
    <xf numFmtId="0" fontId="32" fillId="3" borderId="48" xfId="0" applyFont="1" applyFill="1" applyBorder="1" applyAlignment="1">
      <alignment horizontal="center" wrapText="1"/>
    </xf>
    <xf numFmtId="0" fontId="32" fillId="3" borderId="5" xfId="0" applyFont="1" applyFill="1" applyBorder="1" applyAlignment="1">
      <alignment horizontal="center" wrapText="1"/>
    </xf>
    <xf numFmtId="0" fontId="32" fillId="3" borderId="49"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24" xfId="0" applyFont="1" applyFill="1" applyBorder="1" applyAlignment="1">
      <alignment horizontal="left" vertical="top" wrapText="1"/>
    </xf>
    <xf numFmtId="0" fontId="32" fillId="3" borderId="0" xfId="0" applyFont="1" applyFill="1" applyBorder="1" applyAlignment="1">
      <alignment horizontal="left" vertical="top"/>
    </xf>
    <xf numFmtId="0" fontId="32" fillId="3" borderId="26" xfId="0" applyFont="1" applyFill="1" applyBorder="1" applyAlignment="1">
      <alignment horizontal="left" vertical="top"/>
    </xf>
    <xf numFmtId="0" fontId="32" fillId="3" borderId="24" xfId="0" applyFont="1" applyFill="1" applyBorder="1" applyAlignment="1">
      <alignment horizontal="left" vertical="top"/>
    </xf>
    <xf numFmtId="0" fontId="32" fillId="3" borderId="7" xfId="0" applyFont="1" applyFill="1" applyBorder="1" applyAlignment="1">
      <alignment horizontal="left" vertical="top"/>
    </xf>
    <xf numFmtId="0" fontId="32" fillId="3" borderId="8" xfId="0" applyFont="1" applyFill="1" applyBorder="1" applyAlignment="1">
      <alignment horizontal="left" vertical="top"/>
    </xf>
    <xf numFmtId="0" fontId="32" fillId="3" borderId="49" xfId="0" applyFont="1" applyFill="1" applyBorder="1" applyAlignment="1">
      <alignment horizontal="left" vertical="top"/>
    </xf>
    <xf numFmtId="0" fontId="32" fillId="3" borderId="4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3" borderId="34" xfId="0" applyFont="1" applyFill="1" applyBorder="1" applyAlignment="1">
      <alignment horizontal="center" vertical="center" wrapText="1"/>
    </xf>
    <xf numFmtId="0" fontId="32" fillId="6" borderId="44" xfId="0" applyFont="1" applyFill="1" applyBorder="1" applyAlignment="1">
      <alignment horizontal="left" vertical="center" indent="3"/>
    </xf>
    <xf numFmtId="0" fontId="32" fillId="6" borderId="17" xfId="0" applyFont="1" applyFill="1" applyBorder="1" applyAlignment="1">
      <alignment horizontal="left" vertical="center" indent="3"/>
    </xf>
    <xf numFmtId="0" fontId="32" fillId="6" borderId="35" xfId="0" applyFont="1" applyFill="1" applyBorder="1" applyAlignment="1">
      <alignment horizontal="left" vertical="center" indent="3"/>
    </xf>
    <xf numFmtId="0" fontId="32" fillId="6" borderId="44" xfId="0" applyFont="1" applyFill="1" applyBorder="1" applyAlignment="1">
      <alignment horizontal="center" vertical="center"/>
    </xf>
    <xf numFmtId="0" fontId="32" fillId="6" borderId="17" xfId="0" applyFont="1" applyFill="1" applyBorder="1" applyAlignment="1">
      <alignment horizontal="center" vertical="center"/>
    </xf>
    <xf numFmtId="0" fontId="32" fillId="6" borderId="35" xfId="0" applyFont="1" applyFill="1" applyBorder="1" applyAlignment="1">
      <alignment horizontal="center" vertical="center"/>
    </xf>
    <xf numFmtId="0" fontId="32" fillId="3" borderId="44" xfId="0" applyFont="1" applyFill="1" applyBorder="1" applyAlignment="1">
      <alignment horizontal="center" vertical="center"/>
    </xf>
    <xf numFmtId="0" fontId="32" fillId="3" borderId="45" xfId="0" applyFont="1" applyFill="1" applyBorder="1" applyAlignment="1">
      <alignment horizontal="center" vertical="center"/>
    </xf>
    <xf numFmtId="0" fontId="32" fillId="6" borderId="17" xfId="0" applyFont="1" applyFill="1" applyBorder="1" applyAlignment="1">
      <alignment horizontal="center" vertical="center" wrapText="1"/>
    </xf>
    <xf numFmtId="0" fontId="32" fillId="6" borderId="35" xfId="0" applyFont="1" applyFill="1" applyBorder="1" applyAlignment="1">
      <alignment horizontal="center" vertical="center" wrapText="1"/>
    </xf>
    <xf numFmtId="0" fontId="32" fillId="6" borderId="18" xfId="0" applyFont="1" applyFill="1" applyBorder="1" applyAlignment="1">
      <alignment horizontal="center" vertical="center"/>
    </xf>
    <xf numFmtId="0" fontId="32" fillId="4" borderId="39" xfId="0" applyFont="1" applyFill="1" applyBorder="1" applyAlignment="1">
      <alignment horizontal="center" vertical="center"/>
    </xf>
    <xf numFmtId="0" fontId="32" fillId="4" borderId="38" xfId="0" applyFont="1" applyFill="1" applyBorder="1" applyAlignment="1">
      <alignment horizontal="center" vertical="center"/>
    </xf>
    <xf numFmtId="0" fontId="32" fillId="4" borderId="40" xfId="0" applyFont="1" applyFill="1" applyBorder="1" applyAlignment="1">
      <alignment horizontal="center" vertical="center"/>
    </xf>
    <xf numFmtId="0" fontId="32" fillId="0" borderId="4" xfId="0" applyFont="1" applyBorder="1" applyAlignment="1">
      <alignment horizontal="center"/>
    </xf>
    <xf numFmtId="0" fontId="32" fillId="0" borderId="48" xfId="0" applyFont="1" applyBorder="1" applyAlignment="1">
      <alignment horizontal="center"/>
    </xf>
    <xf numFmtId="0" fontId="32" fillId="0" borderId="5" xfId="0" applyFont="1" applyBorder="1" applyAlignment="1">
      <alignment horizontal="center"/>
    </xf>
    <xf numFmtId="0" fontId="32" fillId="3" borderId="1" xfId="0" applyFont="1" applyFill="1" applyBorder="1" applyAlignment="1">
      <alignment horizontal="center" wrapText="1"/>
    </xf>
    <xf numFmtId="0" fontId="32" fillId="3" borderId="2" xfId="0" applyFont="1" applyFill="1" applyBorder="1" applyAlignment="1">
      <alignment horizontal="center" wrapText="1"/>
    </xf>
    <xf numFmtId="0" fontId="32" fillId="3" borderId="1" xfId="0" applyFont="1" applyFill="1" applyBorder="1" applyAlignment="1">
      <alignment horizontal="center" vertical="center" wrapText="1"/>
    </xf>
    <xf numFmtId="0" fontId="32" fillId="3" borderId="2" xfId="0" applyFont="1" applyFill="1" applyBorder="1" applyAlignment="1">
      <alignment horizontal="center" vertical="center" wrapText="1"/>
    </xf>
    <xf numFmtId="0" fontId="32" fillId="0" borderId="48" xfId="0" applyFont="1" applyBorder="1" applyAlignment="1">
      <alignment horizontal="left" vertical="center" wrapText="1"/>
    </xf>
    <xf numFmtId="0" fontId="32" fillId="17" borderId="4" xfId="0" applyFont="1" applyFill="1" applyBorder="1" applyAlignment="1">
      <alignment horizontal="center" vertical="center" wrapText="1"/>
    </xf>
    <xf numFmtId="0" fontId="32" fillId="17" borderId="48" xfId="0" applyFont="1" applyFill="1" applyBorder="1" applyAlignment="1">
      <alignment horizontal="center" vertical="center" wrapText="1"/>
    </xf>
    <xf numFmtId="0" fontId="32" fillId="17" borderId="5" xfId="0" applyFont="1" applyFill="1" applyBorder="1" applyAlignment="1">
      <alignment horizontal="center" vertical="center" wrapText="1"/>
    </xf>
    <xf numFmtId="0" fontId="7" fillId="0" borderId="17" xfId="0" applyFont="1" applyBorder="1" applyAlignment="1">
      <alignment horizontal="center" vertical="top"/>
    </xf>
    <xf numFmtId="0" fontId="5" fillId="3" borderId="17" xfId="0" applyFont="1" applyFill="1" applyBorder="1" applyAlignment="1">
      <alignment horizontal="center" wrapText="1"/>
    </xf>
    <xf numFmtId="0" fontId="7" fillId="3" borderId="17" xfId="0" applyFont="1" applyFill="1" applyBorder="1" applyAlignment="1">
      <alignment horizontal="center" vertical="center" wrapText="1"/>
    </xf>
    <xf numFmtId="0" fontId="3" fillId="0" borderId="17" xfId="0" applyFont="1" applyBorder="1" applyAlignment="1">
      <alignment horizontal="left" vertical="center" wrapText="1" indent="1"/>
    </xf>
    <xf numFmtId="0" fontId="34" fillId="3" borderId="53" xfId="0" applyFont="1" applyFill="1" applyBorder="1" applyAlignment="1">
      <alignment horizontal="left" vertical="top" wrapText="1"/>
    </xf>
    <xf numFmtId="0" fontId="34" fillId="3" borderId="0" xfId="0" applyFont="1" applyFill="1" applyBorder="1" applyAlignment="1">
      <alignment horizontal="left" vertical="top" wrapText="1"/>
    </xf>
    <xf numFmtId="0" fontId="34" fillId="3" borderId="54" xfId="0" applyFont="1" applyFill="1" applyBorder="1" applyAlignment="1">
      <alignment horizontal="left" vertical="top" wrapText="1"/>
    </xf>
    <xf numFmtId="0" fontId="34" fillId="3" borderId="55" xfId="0" applyFont="1" applyFill="1" applyBorder="1" applyAlignment="1">
      <alignment horizontal="left" vertical="top" wrapText="1"/>
    </xf>
    <xf numFmtId="0" fontId="34" fillId="3" borderId="56" xfId="0" applyFont="1" applyFill="1" applyBorder="1" applyAlignment="1">
      <alignment horizontal="left" vertical="top" wrapText="1"/>
    </xf>
    <xf numFmtId="0" fontId="34" fillId="3" borderId="57" xfId="0" applyFont="1" applyFill="1" applyBorder="1" applyAlignment="1">
      <alignment horizontal="left" vertical="top" wrapText="1"/>
    </xf>
    <xf numFmtId="0" fontId="32" fillId="3" borderId="17" xfId="0" applyFont="1" applyFill="1" applyBorder="1" applyAlignment="1">
      <alignment horizontal="center" vertical="center" wrapText="1"/>
    </xf>
    <xf numFmtId="0" fontId="32" fillId="3" borderId="17" xfId="0" applyFont="1" applyFill="1" applyBorder="1" applyAlignment="1">
      <alignment horizontal="center" vertical="center"/>
    </xf>
    <xf numFmtId="0" fontId="32" fillId="4" borderId="17" xfId="0" applyFont="1" applyFill="1" applyBorder="1" applyAlignment="1">
      <alignment horizontal="center" vertical="center"/>
    </xf>
    <xf numFmtId="0" fontId="32" fillId="0" borderId="17" xfId="0" applyFont="1" applyBorder="1" applyAlignment="1">
      <alignment horizontal="center"/>
    </xf>
    <xf numFmtId="0" fontId="32" fillId="3" borderId="17" xfId="0" applyFont="1" applyFill="1" applyBorder="1" applyAlignment="1">
      <alignment horizontal="center" wrapText="1"/>
    </xf>
    <xf numFmtId="0" fontId="32" fillId="0" borderId="17" xfId="0" applyFont="1" applyBorder="1" applyAlignment="1">
      <alignment horizontal="left" vertical="center" wrapText="1"/>
    </xf>
    <xf numFmtId="0" fontId="32" fillId="17" borderId="17" xfId="0" applyFont="1" applyFill="1" applyBorder="1" applyAlignment="1">
      <alignment horizontal="center" vertical="center" wrapText="1"/>
    </xf>
    <xf numFmtId="0" fontId="44" fillId="13" borderId="1" xfId="0" applyFont="1" applyFill="1" applyBorder="1" applyAlignment="1">
      <alignment horizontal="left" vertical="center" wrapText="1"/>
    </xf>
    <xf numFmtId="0" fontId="44" fillId="13" borderId="2" xfId="0" applyFont="1" applyFill="1" applyBorder="1" applyAlignment="1">
      <alignment horizontal="left" vertical="center" wrapText="1"/>
    </xf>
    <xf numFmtId="0" fontId="44" fillId="13" borderId="3" xfId="0" applyFont="1" applyFill="1" applyBorder="1" applyAlignment="1">
      <alignment horizontal="left" vertical="center" wrapText="1"/>
    </xf>
    <xf numFmtId="0" fontId="32" fillId="4" borderId="1" xfId="0" applyFont="1" applyFill="1" applyBorder="1" applyAlignment="1">
      <alignment horizontal="center" vertical="center" wrapText="1"/>
    </xf>
    <xf numFmtId="0" fontId="32" fillId="4" borderId="2"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4" fillId="0" borderId="4" xfId="0" applyFont="1" applyFill="1" applyBorder="1" applyAlignment="1">
      <alignment horizontal="left" vertical="top" wrapText="1"/>
    </xf>
    <xf numFmtId="0" fontId="34" fillId="0" borderId="48" xfId="0" applyFont="1" applyFill="1" applyBorder="1" applyAlignment="1">
      <alignment horizontal="left" vertical="top" wrapText="1"/>
    </xf>
    <xf numFmtId="0" fontId="34" fillId="0" borderId="5" xfId="0" applyFont="1" applyFill="1" applyBorder="1" applyAlignment="1">
      <alignment horizontal="left" vertical="top" wrapText="1"/>
    </xf>
    <xf numFmtId="0" fontId="34" fillId="0" borderId="7" xfId="0" applyFont="1" applyFill="1" applyBorder="1" applyAlignment="1">
      <alignment horizontal="left" vertical="top" wrapText="1"/>
    </xf>
    <xf numFmtId="0" fontId="34" fillId="0" borderId="8" xfId="0" applyFont="1" applyFill="1" applyBorder="1" applyAlignment="1">
      <alignment horizontal="left" vertical="top" wrapText="1"/>
    </xf>
    <xf numFmtId="0" fontId="34" fillId="0" borderId="49" xfId="0" applyFont="1" applyFill="1" applyBorder="1" applyAlignment="1">
      <alignment horizontal="left" vertical="top" wrapText="1"/>
    </xf>
    <xf numFmtId="0" fontId="34" fillId="2" borderId="4" xfId="0" applyFont="1" applyFill="1" applyBorder="1" applyAlignment="1">
      <alignment horizontal="left" vertical="center" wrapText="1" indent="1"/>
    </xf>
    <xf numFmtId="0" fontId="34" fillId="2" borderId="48" xfId="0" applyFont="1" applyFill="1" applyBorder="1" applyAlignment="1">
      <alignment horizontal="left" vertical="center" wrapText="1" indent="1"/>
    </xf>
    <xf numFmtId="0" fontId="34" fillId="2" borderId="5" xfId="0" applyFont="1" applyFill="1" applyBorder="1" applyAlignment="1">
      <alignment horizontal="left" vertical="center" wrapText="1" indent="1"/>
    </xf>
    <xf numFmtId="0" fontId="34" fillId="2" borderId="24" xfId="0" applyFont="1" applyFill="1" applyBorder="1" applyAlignment="1">
      <alignment horizontal="left" vertical="center" wrapText="1" indent="1"/>
    </xf>
    <xf numFmtId="0" fontId="34" fillId="2" borderId="0" xfId="0" applyFont="1" applyFill="1" applyBorder="1" applyAlignment="1">
      <alignment horizontal="left" vertical="center" wrapText="1" indent="1"/>
    </xf>
    <xf numFmtId="0" fontId="34" fillId="2" borderId="26" xfId="0" applyFont="1" applyFill="1" applyBorder="1" applyAlignment="1">
      <alignment horizontal="left" vertical="center" wrapText="1" indent="1"/>
    </xf>
    <xf numFmtId="0" fontId="34" fillId="2" borderId="24" xfId="0" applyFont="1" applyFill="1" applyBorder="1" applyAlignment="1">
      <alignment horizontal="left" wrapText="1" indent="1"/>
    </xf>
    <xf numFmtId="0" fontId="34" fillId="2" borderId="0" xfId="0" applyFont="1" applyFill="1" applyBorder="1"/>
    <xf numFmtId="0" fontId="34" fillId="2" borderId="26" xfId="0" applyFont="1" applyFill="1" applyBorder="1"/>
    <xf numFmtId="0" fontId="43" fillId="2" borderId="24" xfId="0" applyFont="1" applyFill="1" applyBorder="1" applyAlignment="1">
      <alignment horizontal="left" vertical="center" wrapText="1"/>
    </xf>
    <xf numFmtId="0" fontId="32" fillId="2" borderId="0" xfId="0" applyFont="1" applyFill="1" applyBorder="1" applyAlignment="1">
      <alignment horizontal="left" vertical="center" wrapText="1"/>
    </xf>
    <xf numFmtId="0" fontId="32" fillId="2" borderId="26" xfId="0" applyFont="1" applyFill="1" applyBorder="1" applyAlignment="1">
      <alignment horizontal="left" vertical="center" wrapText="1"/>
    </xf>
    <xf numFmtId="0" fontId="32" fillId="2" borderId="24" xfId="0" applyFont="1" applyFill="1" applyBorder="1" applyAlignment="1">
      <alignment horizontal="left" wrapText="1"/>
    </xf>
    <xf numFmtId="0" fontId="32" fillId="2" borderId="0" xfId="0" applyFont="1" applyFill="1" applyBorder="1" applyAlignment="1">
      <alignment horizontal="left" wrapText="1"/>
    </xf>
    <xf numFmtId="0" fontId="32" fillId="2" borderId="26" xfId="0" applyFont="1" applyFill="1" applyBorder="1" applyAlignment="1">
      <alignment horizontal="left" wrapText="1"/>
    </xf>
    <xf numFmtId="0" fontId="34" fillId="0" borderId="1" xfId="0" applyFont="1" applyBorder="1" applyAlignment="1">
      <alignment horizontal="center"/>
    </xf>
    <xf numFmtId="0" fontId="34" fillId="0" borderId="2" xfId="0" applyFont="1" applyBorder="1" applyAlignment="1">
      <alignment horizontal="center"/>
    </xf>
    <xf numFmtId="0" fontId="34" fillId="0" borderId="3" xfId="0" applyFont="1" applyBorder="1" applyAlignment="1">
      <alignment horizont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3" xfId="0" applyFont="1" applyBorder="1" applyAlignment="1">
      <alignment horizontal="center"/>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32" fillId="10" borderId="7" xfId="0" applyFont="1" applyFill="1" applyBorder="1" applyAlignment="1">
      <alignment horizontal="center" vertical="center" wrapText="1"/>
    </xf>
    <xf numFmtId="0" fontId="32" fillId="10" borderId="8" xfId="0" applyFont="1" applyFill="1" applyBorder="1" applyAlignment="1">
      <alignment horizontal="center" vertical="center" wrapText="1"/>
    </xf>
    <xf numFmtId="0" fontId="32" fillId="10" borderId="49" xfId="0" applyFont="1" applyFill="1"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16" fillId="5" borderId="1" xfId="0" applyFont="1" applyFill="1" applyBorder="1" applyAlignment="1">
      <alignment horizontal="center" vertical="center"/>
    </xf>
    <xf numFmtId="0" fontId="16" fillId="5" borderId="3" xfId="0" applyFont="1" applyFill="1" applyBorder="1" applyAlignment="1">
      <alignment horizontal="center" vertical="center"/>
    </xf>
    <xf numFmtId="0" fontId="32" fillId="5" borderId="23" xfId="0" applyFont="1" applyFill="1" applyBorder="1" applyAlignment="1">
      <alignment horizontal="center" vertical="center" wrapText="1"/>
    </xf>
    <xf numFmtId="0" fontId="32" fillId="5" borderId="32" xfId="0" applyFont="1" applyFill="1" applyBorder="1" applyAlignment="1">
      <alignment horizontal="center" vertical="center" wrapText="1"/>
    </xf>
    <xf numFmtId="0" fontId="32" fillId="5" borderId="30" xfId="0" applyFont="1" applyFill="1" applyBorder="1" applyAlignment="1">
      <alignment horizontal="center" vertical="center" wrapText="1"/>
    </xf>
    <xf numFmtId="0" fontId="32" fillId="5" borderId="9" xfId="0" applyFont="1" applyFill="1" applyBorder="1" applyAlignment="1">
      <alignment horizontal="center" vertical="center" wrapText="1"/>
    </xf>
    <xf numFmtId="0" fontId="32" fillId="5" borderId="23" xfId="0" applyFont="1" applyFill="1" applyBorder="1" applyAlignment="1">
      <alignment horizontal="center" vertical="center"/>
    </xf>
    <xf numFmtId="0" fontId="32" fillId="4" borderId="7" xfId="0" applyFont="1" applyFill="1" applyBorder="1" applyAlignment="1">
      <alignment horizontal="center" vertical="center"/>
    </xf>
    <xf numFmtId="0" fontId="32" fillId="4" borderId="8" xfId="0" applyFont="1" applyFill="1" applyBorder="1" applyAlignment="1">
      <alignment horizontal="center" vertical="center"/>
    </xf>
    <xf numFmtId="0" fontId="32" fillId="4" borderId="49" xfId="0" applyFont="1" applyFill="1" applyBorder="1" applyAlignment="1">
      <alignment horizontal="center" vertical="center"/>
    </xf>
    <xf numFmtId="0" fontId="32" fillId="5" borderId="6" xfId="0" applyFont="1" applyFill="1" applyBorder="1" applyAlignment="1">
      <alignment horizontal="left" vertical="center"/>
    </xf>
    <xf numFmtId="0" fontId="32" fillId="5" borderId="25" xfId="0" applyFont="1" applyFill="1" applyBorder="1" applyAlignment="1">
      <alignment horizontal="left" vertical="center"/>
    </xf>
    <xf numFmtId="0" fontId="32" fillId="5" borderId="9" xfId="0" applyFont="1" applyFill="1" applyBorder="1" applyAlignment="1">
      <alignment horizontal="left" vertical="center"/>
    </xf>
    <xf numFmtId="0" fontId="32" fillId="5" borderId="22" xfId="0" applyFont="1" applyFill="1" applyBorder="1" applyAlignment="1">
      <alignment horizontal="center" vertical="center"/>
    </xf>
    <xf numFmtId="0" fontId="32" fillId="4" borderId="4" xfId="0" applyFont="1" applyFill="1" applyBorder="1" applyAlignment="1">
      <alignment horizontal="center"/>
    </xf>
    <xf numFmtId="0" fontId="32" fillId="4" borderId="48" xfId="0" applyFont="1" applyFill="1" applyBorder="1" applyAlignment="1">
      <alignment horizontal="center"/>
    </xf>
    <xf numFmtId="0" fontId="32" fillId="4" borderId="5" xfId="0" applyFont="1" applyFill="1" applyBorder="1" applyAlignment="1">
      <alignment horizontal="center"/>
    </xf>
    <xf numFmtId="0" fontId="32" fillId="3" borderId="6" xfId="0" applyFont="1" applyFill="1" applyBorder="1" applyAlignment="1">
      <alignment horizontal="center" wrapText="1"/>
    </xf>
    <xf numFmtId="0" fontId="32" fillId="0" borderId="10" xfId="0" applyFont="1" applyBorder="1" applyAlignment="1">
      <alignment horizontal="left" vertical="center" wrapText="1" indent="1"/>
    </xf>
    <xf numFmtId="0" fontId="32" fillId="0" borderId="11" xfId="0" applyFont="1" applyBorder="1" applyAlignment="1">
      <alignment horizontal="left" vertical="center" wrapText="1" indent="1"/>
    </xf>
    <xf numFmtId="0" fontId="32" fillId="0" borderId="12" xfId="0" applyFont="1" applyBorder="1" applyAlignment="1">
      <alignment horizontal="left" vertical="center" wrapText="1" indent="1"/>
    </xf>
    <xf numFmtId="0" fontId="32" fillId="0" borderId="31" xfId="0" applyFont="1" applyBorder="1" applyAlignment="1">
      <alignment horizontal="left" vertical="center" wrapText="1" indent="1"/>
    </xf>
    <xf numFmtId="0" fontId="32" fillId="0" borderId="59" xfId="0" applyFont="1" applyBorder="1" applyAlignment="1">
      <alignment horizontal="left" vertical="center" wrapText="1" indent="1"/>
    </xf>
    <xf numFmtId="0" fontId="32" fillId="0" borderId="33" xfId="0" applyFont="1" applyBorder="1" applyAlignment="1">
      <alignment horizontal="left" vertical="center" wrapText="1" indent="1"/>
    </xf>
    <xf numFmtId="0" fontId="32" fillId="0" borderId="31" xfId="0" applyFont="1" applyBorder="1" applyAlignment="1">
      <alignment horizontal="left" vertical="center"/>
    </xf>
    <xf numFmtId="0" fontId="32" fillId="0" borderId="59" xfId="0" applyFont="1" applyBorder="1" applyAlignment="1">
      <alignment horizontal="left" vertical="center"/>
    </xf>
    <xf numFmtId="0" fontId="32" fillId="0" borderId="33" xfId="0" applyFont="1" applyBorder="1" applyAlignment="1">
      <alignment horizontal="left" vertical="center"/>
    </xf>
    <xf numFmtId="0" fontId="34" fillId="0" borderId="0" xfId="0" applyFont="1" applyAlignment="1">
      <alignment horizontal="left" vertical="center"/>
    </xf>
    <xf numFmtId="0" fontId="34" fillId="0" borderId="0" xfId="0" applyFont="1" applyAlignment="1">
      <alignment horizontal="left" vertical="center" wrapText="1"/>
    </xf>
    <xf numFmtId="0" fontId="32" fillId="0" borderId="13" xfId="0" applyFont="1" applyBorder="1" applyAlignment="1">
      <alignment horizontal="left" vertical="center" indent="1"/>
    </xf>
    <xf numFmtId="0" fontId="32" fillId="0" borderId="14" xfId="0" applyFont="1" applyBorder="1" applyAlignment="1">
      <alignment horizontal="left" vertical="center" indent="1"/>
    </xf>
    <xf numFmtId="0" fontId="32" fillId="0" borderId="15" xfId="0" applyFont="1" applyBorder="1" applyAlignment="1">
      <alignment horizontal="left" vertical="center" indent="1"/>
    </xf>
    <xf numFmtId="0" fontId="34" fillId="0" borderId="13" xfId="0" applyFont="1" applyBorder="1" applyAlignment="1">
      <alignment horizontal="left" vertical="center" indent="3"/>
    </xf>
    <xf numFmtId="0" fontId="34" fillId="0" borderId="14" xfId="0" applyFont="1" applyBorder="1" applyAlignment="1">
      <alignment horizontal="left" vertical="center" indent="3"/>
    </xf>
    <xf numFmtId="0" fontId="34" fillId="0" borderId="15" xfId="0" applyFont="1" applyBorder="1" applyAlignment="1">
      <alignment horizontal="left" vertical="center" indent="3"/>
    </xf>
    <xf numFmtId="0" fontId="32" fillId="0" borderId="13" xfId="0" applyFont="1" applyBorder="1" applyAlignment="1">
      <alignment horizontal="left" vertical="center" indent="3"/>
    </xf>
    <xf numFmtId="0" fontId="32" fillId="0" borderId="14" xfId="0" applyFont="1" applyBorder="1" applyAlignment="1">
      <alignment horizontal="left" vertical="center" indent="3"/>
    </xf>
    <xf numFmtId="0" fontId="32" fillId="0" borderId="15" xfId="0" applyFont="1" applyBorder="1" applyAlignment="1">
      <alignment horizontal="left" vertical="center" indent="3"/>
    </xf>
    <xf numFmtId="0" fontId="34" fillId="0" borderId="13" xfId="0" applyFont="1" applyBorder="1" applyAlignment="1">
      <alignment horizontal="left" vertical="center" indent="4"/>
    </xf>
    <xf numFmtId="0" fontId="34" fillId="0" borderId="14" xfId="0" applyFont="1" applyBorder="1" applyAlignment="1">
      <alignment horizontal="left" vertical="center" indent="4"/>
    </xf>
    <xf numFmtId="0" fontId="34" fillId="0" borderId="15" xfId="0" applyFont="1" applyBorder="1" applyAlignment="1">
      <alignment horizontal="left" vertical="center" indent="4"/>
    </xf>
    <xf numFmtId="0" fontId="34" fillId="0" borderId="13" xfId="0" applyFont="1" applyBorder="1" applyAlignment="1">
      <alignment horizontal="left" vertical="center"/>
    </xf>
    <xf numFmtId="0" fontId="34" fillId="0" borderId="14" xfId="0" applyFont="1" applyBorder="1" applyAlignment="1">
      <alignment horizontal="left" vertical="center"/>
    </xf>
    <xf numFmtId="0" fontId="34" fillId="0" borderId="15" xfId="0" applyFont="1" applyBorder="1" applyAlignment="1">
      <alignment horizontal="left" vertical="center"/>
    </xf>
    <xf numFmtId="0" fontId="32" fillId="4" borderId="1" xfId="0" applyFont="1" applyFill="1" applyBorder="1" applyAlignment="1">
      <alignment horizontal="center" vertical="center"/>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2" fillId="18" borderId="1" xfId="0" applyFont="1" applyFill="1" applyBorder="1" applyAlignment="1">
      <alignment horizontal="center" vertical="center"/>
    </xf>
    <xf numFmtId="0" fontId="32" fillId="18" borderId="2" xfId="0" applyFont="1" applyFill="1" applyBorder="1" applyAlignment="1">
      <alignment horizontal="center" vertical="center"/>
    </xf>
    <xf numFmtId="0" fontId="32" fillId="18" borderId="3" xfId="0" applyFont="1" applyFill="1" applyBorder="1" applyAlignment="1">
      <alignment horizontal="center" vertical="center"/>
    </xf>
    <xf numFmtId="0" fontId="32" fillId="0" borderId="10" xfId="0" applyFont="1" applyBorder="1" applyAlignment="1">
      <alignment horizontal="left" vertical="center"/>
    </xf>
    <xf numFmtId="0" fontId="32" fillId="0" borderId="11" xfId="0" applyFont="1" applyBorder="1" applyAlignment="1">
      <alignment horizontal="left" vertical="center"/>
    </xf>
    <xf numFmtId="0" fontId="32" fillId="0" borderId="12" xfId="0" applyFont="1" applyBorder="1" applyAlignment="1">
      <alignment horizontal="left" vertical="center"/>
    </xf>
    <xf numFmtId="0" fontId="32" fillId="0" borderId="13" xfId="0" applyFont="1" applyBorder="1" applyAlignment="1">
      <alignment horizontal="left" vertical="center"/>
    </xf>
    <xf numFmtId="0" fontId="32" fillId="0" borderId="14" xfId="0" applyFont="1" applyBorder="1" applyAlignment="1">
      <alignment horizontal="left" vertical="center"/>
    </xf>
    <xf numFmtId="0" fontId="32" fillId="0" borderId="15" xfId="0" applyFont="1" applyBorder="1" applyAlignment="1">
      <alignment horizontal="left" vertical="center"/>
    </xf>
    <xf numFmtId="4" fontId="32" fillId="0" borderId="30" xfId="0" applyNumberFormat="1" applyFont="1" applyBorder="1" applyAlignment="1">
      <alignment horizontal="center" vertical="center"/>
    </xf>
    <xf numFmtId="4" fontId="32" fillId="0" borderId="9" xfId="0" applyNumberFormat="1" applyFont="1" applyBorder="1" applyAlignment="1">
      <alignment horizontal="center" vertical="center"/>
    </xf>
    <xf numFmtId="0" fontId="34" fillId="0" borderId="19" xfId="0" applyFont="1" applyBorder="1" applyAlignment="1">
      <alignment horizontal="left" vertical="center" indent="2"/>
    </xf>
    <xf numFmtId="0" fontId="34" fillId="0" borderId="20" xfId="0" applyFont="1" applyBorder="1" applyAlignment="1">
      <alignment horizontal="left" vertical="center" indent="2"/>
    </xf>
    <xf numFmtId="0" fontId="34" fillId="0" borderId="21" xfId="0" applyFont="1" applyBorder="1" applyAlignment="1">
      <alignment horizontal="left" vertical="center" indent="2"/>
    </xf>
    <xf numFmtId="0" fontId="34" fillId="2" borderId="51" xfId="0" applyFont="1" applyFill="1" applyBorder="1" applyAlignment="1">
      <alignment horizontal="left" vertical="center" indent="2"/>
    </xf>
    <xf numFmtId="0" fontId="34" fillId="2" borderId="20" xfId="0" applyFont="1" applyFill="1" applyBorder="1" applyAlignment="1">
      <alignment horizontal="left" vertical="center" indent="2"/>
    </xf>
    <xf numFmtId="0" fontId="34" fillId="2" borderId="53" xfId="0" applyFont="1" applyFill="1" applyBorder="1" applyAlignment="1">
      <alignment horizontal="left" vertical="center" indent="2"/>
    </xf>
    <xf numFmtId="0" fontId="34" fillId="2" borderId="0" xfId="0" applyFont="1" applyFill="1" applyBorder="1" applyAlignment="1">
      <alignment horizontal="left" vertical="center" indent="2"/>
    </xf>
    <xf numFmtId="0" fontId="34" fillId="0" borderId="27" xfId="0" applyFont="1" applyBorder="1" applyAlignment="1">
      <alignment horizontal="left" vertical="center" wrapText="1" indent="2"/>
    </xf>
    <xf numFmtId="0" fontId="34" fillId="0" borderId="56" xfId="0" applyFont="1" applyBorder="1" applyAlignment="1">
      <alignment horizontal="left" vertical="center" wrapText="1" indent="2"/>
    </xf>
    <xf numFmtId="0" fontId="34" fillId="0" borderId="29" xfId="0" applyFont="1" applyBorder="1" applyAlignment="1">
      <alignment horizontal="left" vertical="center" wrapText="1" indent="2"/>
    </xf>
    <xf numFmtId="0" fontId="34" fillId="0" borderId="13" xfId="0" applyFont="1" applyBorder="1" applyAlignment="1">
      <alignment horizontal="left" vertical="center" wrapText="1"/>
    </xf>
    <xf numFmtId="0" fontId="34" fillId="0" borderId="14" xfId="0" applyFont="1" applyBorder="1" applyAlignment="1">
      <alignment horizontal="left" vertical="center" wrapText="1"/>
    </xf>
    <xf numFmtId="0" fontId="34" fillId="0" borderId="15" xfId="0" applyFont="1" applyBorder="1" applyAlignment="1">
      <alignment horizontal="left" vertical="center" wrapText="1"/>
    </xf>
    <xf numFmtId="0" fontId="34" fillId="0" borderId="13" xfId="0" applyFont="1" applyBorder="1" applyAlignment="1">
      <alignment horizontal="left" vertical="center" wrapText="1" indent="1"/>
    </xf>
    <xf numFmtId="0" fontId="34" fillId="0" borderId="14" xfId="0" applyFont="1" applyBorder="1" applyAlignment="1">
      <alignment horizontal="left" vertical="center" wrapText="1" indent="1"/>
    </xf>
    <xf numFmtId="0" fontId="34" fillId="0" borderId="15" xfId="0" applyFont="1" applyBorder="1" applyAlignment="1">
      <alignment horizontal="left" vertical="center" wrapText="1" indent="1"/>
    </xf>
    <xf numFmtId="0" fontId="32" fillId="0" borderId="19" xfId="0" applyFont="1" applyBorder="1" applyAlignment="1">
      <alignment horizontal="left" vertical="center"/>
    </xf>
    <xf numFmtId="0" fontId="32" fillId="0" borderId="20" xfId="0" applyFont="1" applyBorder="1" applyAlignment="1">
      <alignment horizontal="left" vertical="center"/>
    </xf>
    <xf numFmtId="0" fontId="32" fillId="0" borderId="21" xfId="0" applyFont="1" applyBorder="1" applyAlignment="1">
      <alignment horizontal="left" vertical="center"/>
    </xf>
    <xf numFmtId="0" fontId="32" fillId="0" borderId="7" xfId="0" applyFont="1" applyBorder="1" applyAlignment="1">
      <alignment horizontal="left" vertical="center"/>
    </xf>
    <xf numFmtId="0" fontId="32" fillId="0" borderId="8" xfId="0" applyFont="1" applyBorder="1" applyAlignment="1">
      <alignment horizontal="left" vertical="center"/>
    </xf>
    <xf numFmtId="0" fontId="32" fillId="0" borderId="49" xfId="0" applyFont="1" applyBorder="1" applyAlignment="1">
      <alignment horizontal="left" vertical="center"/>
    </xf>
    <xf numFmtId="0" fontId="32" fillId="3" borderId="48"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0" xfId="0" applyFont="1" applyFill="1" applyBorder="1" applyAlignment="1">
      <alignment horizontal="center" vertical="center" wrapText="1"/>
    </xf>
    <xf numFmtId="0" fontId="32" fillId="3" borderId="26" xfId="0" applyFont="1" applyFill="1" applyBorder="1" applyAlignment="1">
      <alignment horizontal="center" vertical="center" wrapTex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18" xfId="0" applyFont="1" applyBorder="1" applyAlignment="1">
      <alignment horizontal="center" vertical="center" wrapText="1"/>
    </xf>
    <xf numFmtId="0" fontId="32" fillId="4" borderId="31" xfId="0" applyFont="1" applyFill="1" applyBorder="1" applyAlignment="1">
      <alignment horizontal="center" vertical="center"/>
    </xf>
    <xf numFmtId="0" fontId="32" fillId="4" borderId="59" xfId="0" applyFont="1" applyFill="1" applyBorder="1" applyAlignment="1">
      <alignment horizontal="center" vertical="center"/>
    </xf>
    <xf numFmtId="0" fontId="32" fillId="4" borderId="33" xfId="0" applyFont="1" applyFill="1" applyBorder="1" applyAlignment="1">
      <alignment horizontal="center" vertical="center"/>
    </xf>
    <xf numFmtId="0" fontId="32" fillId="0" borderId="1" xfId="0" applyFont="1" applyFill="1" applyBorder="1" applyAlignment="1">
      <alignment horizontal="center" vertical="center"/>
    </xf>
    <xf numFmtId="0" fontId="32" fillId="0" borderId="2" xfId="0" applyFont="1" applyFill="1" applyBorder="1" applyAlignment="1">
      <alignment horizontal="center" vertical="center"/>
    </xf>
    <xf numFmtId="0" fontId="34" fillId="0" borderId="13" xfId="0" applyFont="1" applyBorder="1" applyAlignment="1">
      <alignment horizontal="left" vertical="center" indent="1"/>
    </xf>
    <xf numFmtId="0" fontId="34" fillId="0" borderId="14" xfId="0" applyFont="1" applyBorder="1" applyAlignment="1">
      <alignment horizontal="left" vertical="center" indent="1"/>
    </xf>
    <xf numFmtId="0" fontId="34" fillId="0" borderId="15" xfId="0" applyFont="1" applyBorder="1" applyAlignment="1">
      <alignment horizontal="left" vertical="center" indent="1"/>
    </xf>
    <xf numFmtId="4" fontId="10" fillId="9" borderId="50" xfId="0" applyNumberFormat="1" applyFont="1" applyFill="1" applyBorder="1" applyAlignment="1">
      <alignment horizontal="right" vertical="center" indent="1"/>
    </xf>
    <xf numFmtId="4" fontId="10" fillId="9" borderId="37" xfId="0" applyNumberFormat="1" applyFont="1" applyFill="1" applyBorder="1" applyAlignment="1">
      <alignment horizontal="right" vertical="center" indent="1"/>
    </xf>
    <xf numFmtId="4" fontId="34" fillId="2" borderId="50" xfId="0" applyNumberFormat="1" applyFont="1" applyFill="1" applyBorder="1" applyAlignment="1">
      <alignment horizontal="right" vertical="center" indent="1"/>
    </xf>
    <xf numFmtId="4" fontId="34" fillId="2" borderId="37" xfId="0" applyNumberFormat="1" applyFont="1" applyFill="1" applyBorder="1" applyAlignment="1">
      <alignment horizontal="right" vertical="center" indent="1"/>
    </xf>
    <xf numFmtId="4" fontId="32" fillId="18" borderId="50" xfId="0" applyNumberFormat="1" applyFont="1" applyFill="1" applyBorder="1" applyAlignment="1">
      <alignment horizontal="right" vertical="center" indent="1"/>
    </xf>
    <xf numFmtId="4" fontId="32" fillId="18" borderId="37" xfId="0" applyNumberFormat="1" applyFont="1" applyFill="1" applyBorder="1" applyAlignment="1">
      <alignment horizontal="right" vertical="center" indent="1"/>
    </xf>
    <xf numFmtId="0" fontId="34" fillId="4" borderId="17" xfId="0" applyFont="1" applyFill="1" applyBorder="1" applyAlignment="1">
      <alignment horizontal="center" vertical="center"/>
    </xf>
    <xf numFmtId="0" fontId="34" fillId="0" borderId="0" xfId="0" applyFont="1" applyBorder="1" applyAlignment="1">
      <alignment horizontal="center" vertical="center"/>
    </xf>
    <xf numFmtId="0" fontId="34" fillId="0" borderId="54" xfId="0" applyFont="1" applyBorder="1" applyAlignment="1">
      <alignment horizontal="center" vertical="center"/>
    </xf>
    <xf numFmtId="0" fontId="32" fillId="4" borderId="50" xfId="0" applyFont="1" applyFill="1" applyBorder="1" applyAlignment="1">
      <alignment horizontal="center" vertical="center"/>
    </xf>
    <xf numFmtId="0" fontId="32" fillId="4" borderId="14" xfId="0" applyFont="1" applyFill="1" applyBorder="1" applyAlignment="1">
      <alignment horizontal="center" vertical="center"/>
    </xf>
    <xf numFmtId="0" fontId="32" fillId="4" borderId="37" xfId="0" applyFont="1" applyFill="1" applyBorder="1" applyAlignment="1">
      <alignment horizontal="center" vertical="center"/>
    </xf>
    <xf numFmtId="0" fontId="32" fillId="6" borderId="17" xfId="0" applyFont="1" applyFill="1" applyBorder="1" applyAlignment="1">
      <alignment horizontal="left" vertical="center"/>
    </xf>
    <xf numFmtId="3" fontId="32" fillId="6" borderId="17" xfId="0" applyNumberFormat="1" applyFont="1" applyFill="1" applyBorder="1" applyAlignment="1">
      <alignment horizontal="right" vertical="center"/>
    </xf>
    <xf numFmtId="0" fontId="34" fillId="0" borderId="17" xfId="0" applyFont="1" applyBorder="1" applyAlignment="1">
      <alignment horizontal="left" vertical="center" indent="1"/>
    </xf>
    <xf numFmtId="3" fontId="34" fillId="2" borderId="17" xfId="0" applyNumberFormat="1" applyFont="1" applyFill="1" applyBorder="1" applyAlignment="1">
      <alignment horizontal="right" vertical="center"/>
    </xf>
    <xf numFmtId="0" fontId="34" fillId="0" borderId="17" xfId="0" applyFont="1" applyBorder="1" applyAlignment="1">
      <alignment horizontal="left" vertical="center" indent="2"/>
    </xf>
    <xf numFmtId="10" fontId="34" fillId="0" borderId="17" xfId="2" applyNumberFormat="1" applyFont="1" applyFill="1" applyBorder="1" applyAlignment="1">
      <alignment horizontal="right" vertical="center"/>
    </xf>
    <xf numFmtId="4" fontId="32" fillId="6" borderId="17" xfId="0" applyNumberFormat="1" applyFont="1" applyFill="1" applyBorder="1" applyAlignment="1">
      <alignment horizontal="right" vertical="center"/>
    </xf>
    <xf numFmtId="3" fontId="30" fillId="2" borderId="17" xfId="0" applyNumberFormat="1" applyFont="1" applyFill="1" applyBorder="1" applyAlignment="1">
      <alignment horizontal="right" vertical="center"/>
    </xf>
    <xf numFmtId="0" fontId="34" fillId="0" borderId="17" xfId="0" applyFont="1" applyFill="1" applyBorder="1" applyAlignment="1">
      <alignment horizontal="left" vertical="center" indent="1"/>
    </xf>
    <xf numFmtId="4" fontId="34" fillId="0" borderId="17" xfId="0" applyNumberFormat="1" applyFont="1" applyFill="1" applyBorder="1" applyAlignment="1">
      <alignment horizontal="right" vertical="center"/>
    </xf>
    <xf numFmtId="3" fontId="34" fillId="0" borderId="17" xfId="0" applyNumberFormat="1" applyFont="1" applyFill="1" applyBorder="1" applyAlignment="1">
      <alignment horizontal="right" vertical="center"/>
    </xf>
    <xf numFmtId="165" fontId="32" fillId="6" borderId="17" xfId="0" applyNumberFormat="1" applyFont="1" applyFill="1" applyBorder="1" applyAlignment="1">
      <alignment horizontal="right" vertical="center"/>
    </xf>
    <xf numFmtId="165" fontId="34" fillId="0" borderId="17" xfId="0" applyNumberFormat="1" applyFont="1" applyFill="1" applyBorder="1" applyAlignment="1">
      <alignment horizontal="right" vertical="center"/>
    </xf>
    <xf numFmtId="3" fontId="32" fillId="2" borderId="17" xfId="0" applyNumberFormat="1" applyFont="1" applyFill="1" applyBorder="1" applyAlignment="1">
      <alignment horizontal="right" vertical="center"/>
    </xf>
    <xf numFmtId="0" fontId="42" fillId="0" borderId="17" xfId="0" applyFont="1" applyBorder="1" applyAlignment="1">
      <alignment horizontal="center" vertical="center" wrapText="1"/>
    </xf>
    <xf numFmtId="4" fontId="32" fillId="6" borderId="17" xfId="0" applyNumberFormat="1" applyFont="1" applyFill="1" applyBorder="1" applyAlignment="1">
      <alignment horizontal="left" vertical="center"/>
    </xf>
    <xf numFmtId="0" fontId="32" fillId="6" borderId="17" xfId="0" applyFont="1" applyFill="1" applyBorder="1" applyAlignment="1">
      <alignment horizontal="left" vertical="center" indent="2"/>
    </xf>
    <xf numFmtId="0" fontId="34" fillId="0" borderId="17" xfId="0" applyFont="1" applyBorder="1" applyAlignment="1">
      <alignment horizontal="left" vertical="center" indent="4"/>
    </xf>
    <xf numFmtId="0" fontId="34" fillId="0" borderId="17" xfId="0" applyFont="1" applyBorder="1" applyAlignment="1">
      <alignment horizontal="left" vertical="center" wrapText="1" indent="4"/>
    </xf>
    <xf numFmtId="0" fontId="34" fillId="0" borderId="17" xfId="0" applyFont="1" applyBorder="1" applyAlignment="1">
      <alignment horizontal="left" vertical="center"/>
    </xf>
    <xf numFmtId="166" fontId="32" fillId="6" borderId="17" xfId="0" applyNumberFormat="1" applyFont="1" applyFill="1" applyBorder="1" applyAlignment="1">
      <alignment horizontal="right" vertical="center"/>
    </xf>
    <xf numFmtId="166" fontId="34" fillId="0" borderId="17" xfId="0" applyNumberFormat="1" applyFont="1" applyFill="1" applyBorder="1" applyAlignment="1">
      <alignment horizontal="right" vertical="center"/>
    </xf>
    <xf numFmtId="0" fontId="34" fillId="0" borderId="17" xfId="0" applyFont="1" applyFill="1" applyBorder="1" applyAlignment="1">
      <alignment horizontal="left" vertical="center"/>
    </xf>
    <xf numFmtId="0" fontId="32" fillId="0" borderId="17" xfId="0" applyFont="1" applyFill="1" applyBorder="1" applyAlignment="1">
      <alignment horizontal="left" vertical="center"/>
    </xf>
    <xf numFmtId="4" fontId="32" fillId="0" borderId="17" xfId="0" applyNumberFormat="1" applyFont="1" applyFill="1" applyBorder="1" applyAlignment="1">
      <alignment horizontal="right" vertical="center"/>
    </xf>
    <xf numFmtId="0" fontId="34" fillId="0" borderId="17" xfId="0" applyFont="1" applyFill="1" applyBorder="1" applyAlignment="1">
      <alignment horizontal="center" vertical="center"/>
    </xf>
    <xf numFmtId="0" fontId="34" fillId="2" borderId="17" xfId="0" applyFont="1" applyFill="1" applyBorder="1" applyAlignment="1">
      <alignment horizontal="left" vertical="center"/>
    </xf>
    <xf numFmtId="0" fontId="34" fillId="2" borderId="17" xfId="0" applyFont="1" applyFill="1" applyBorder="1" applyAlignment="1">
      <alignment horizontal="left" vertical="center" indent="2"/>
    </xf>
    <xf numFmtId="0" fontId="36" fillId="5" borderId="17" xfId="0" applyFont="1" applyFill="1" applyBorder="1" applyAlignment="1">
      <alignment horizontal="center" vertical="center"/>
    </xf>
    <xf numFmtId="0" fontId="37" fillId="5" borderId="17" xfId="0" applyFont="1" applyFill="1" applyBorder="1" applyAlignment="1">
      <alignment horizontal="center" vertical="center" wrapText="1"/>
    </xf>
    <xf numFmtId="0" fontId="36" fillId="5" borderId="17" xfId="0" applyFont="1" applyFill="1" applyBorder="1" applyAlignment="1">
      <alignment horizontal="center" vertical="center" wrapText="1"/>
    </xf>
    <xf numFmtId="0" fontId="32" fillId="2" borderId="17" xfId="0" applyFont="1" applyFill="1" applyBorder="1" applyAlignment="1">
      <alignment horizontal="left" vertical="center"/>
    </xf>
    <xf numFmtId="0" fontId="34" fillId="0" borderId="0" xfId="0" applyFont="1" applyBorder="1" applyAlignment="1">
      <alignment horizontal="left" vertical="center" wrapText="1"/>
    </xf>
  </cellXfs>
  <cellStyles count="22">
    <cellStyle name="Millares" xfId="1" builtinId="3"/>
    <cellStyle name="Millares [0] 2" xfId="3"/>
    <cellStyle name="Millares 2" xfId="4"/>
    <cellStyle name="Normal" xfId="0" builtinId="0"/>
    <cellStyle name="Normal 2" xfId="5"/>
    <cellStyle name="Normal 2 2" xfId="6"/>
    <cellStyle name="Normal 2 2 2" xfId="7"/>
    <cellStyle name="Normal 2 3" xfId="8"/>
    <cellStyle name="Normal 2 4" xfId="9"/>
    <cellStyle name="Normal 3" xfId="10"/>
    <cellStyle name="Normal 3 2" xfId="11"/>
    <cellStyle name="Normal 4" xfId="12"/>
    <cellStyle name="Normal 4 2" xfId="13"/>
    <cellStyle name="Normal 4 3" xfId="14"/>
    <cellStyle name="Normal 5" xfId="15"/>
    <cellStyle name="Normal 6" xfId="16"/>
    <cellStyle name="Normal 7" xfId="17"/>
    <cellStyle name="Normal 7 2" xfId="18"/>
    <cellStyle name="Normal 8" xfId="19"/>
    <cellStyle name="Normal 9" xfId="20"/>
    <cellStyle name="Porcentual" xfId="2" builtinId="5"/>
    <cellStyle name="Porcentual 2" xfId="2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101600</xdr:colOff>
      <xdr:row>0</xdr:row>
      <xdr:rowOff>63500</xdr:rowOff>
    </xdr:from>
    <xdr:to>
      <xdr:col>0</xdr:col>
      <xdr:colOff>2092325</xdr:colOff>
      <xdr:row>0</xdr:row>
      <xdr:rowOff>657225</xdr:rowOff>
    </xdr:to>
    <xdr:pic>
      <xdr:nvPicPr>
        <xdr:cNvPr id="2" name="Imagen 1">
          <a:extLst>
            <a:ext uri="{FF2B5EF4-FFF2-40B4-BE49-F238E27FC236}">
              <a16:creationId xmlns:a16="http://schemas.microsoft.com/office/drawing/2014/main" xmlns="" id="{00000000-0008-0000-0500-000001B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1600" y="63500"/>
          <a:ext cx="1990725" cy="593725"/>
        </a:xfrm>
        <a:prstGeom prst="rect">
          <a:avLst/>
        </a:prstGeom>
        <a:noFill/>
        <a:ln w="9525">
          <a:noFill/>
          <a:miter lim="800000"/>
          <a:headEnd/>
          <a:tailEnd/>
        </a:ln>
      </xdr:spPr>
    </xdr:pic>
    <xdr:clientData/>
  </xdr:twoCellAnchor>
  <xdr:twoCellAnchor>
    <xdr:from>
      <xdr:col>0</xdr:col>
      <xdr:colOff>95250</xdr:colOff>
      <xdr:row>46</xdr:row>
      <xdr:rowOff>120650</xdr:rowOff>
    </xdr:from>
    <xdr:to>
      <xdr:col>0</xdr:col>
      <xdr:colOff>2085975</xdr:colOff>
      <xdr:row>46</xdr:row>
      <xdr:rowOff>714375</xdr:rowOff>
    </xdr:to>
    <xdr:pic>
      <xdr:nvPicPr>
        <xdr:cNvPr id="3" name="Imagen 1">
          <a:extLst>
            <a:ext uri="{FF2B5EF4-FFF2-40B4-BE49-F238E27FC236}">
              <a16:creationId xmlns:a16="http://schemas.microsoft.com/office/drawing/2014/main" xmlns=""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0" y="9674225"/>
          <a:ext cx="1990725" cy="5937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57150</xdr:colOff>
      <xdr:row>0</xdr:row>
      <xdr:rowOff>57150</xdr:rowOff>
    </xdr:from>
    <xdr:to>
      <xdr:col>1</xdr:col>
      <xdr:colOff>2047875</xdr:colOff>
      <xdr:row>0</xdr:row>
      <xdr:rowOff>650875</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171450" y="57150"/>
          <a:ext cx="1990725" cy="5937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733425</xdr:colOff>
      <xdr:row>0</xdr:row>
      <xdr:rowOff>650875</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57150" y="57150"/>
          <a:ext cx="1990725" cy="5937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xdr:colOff>
      <xdr:row>0</xdr:row>
      <xdr:rowOff>66675</xdr:rowOff>
    </xdr:from>
    <xdr:to>
      <xdr:col>1</xdr:col>
      <xdr:colOff>295275</xdr:colOff>
      <xdr:row>0</xdr:row>
      <xdr:rowOff>660400</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57150" y="66675"/>
          <a:ext cx="1990725" cy="5937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101600</xdr:colOff>
      <xdr:row>0</xdr:row>
      <xdr:rowOff>63500</xdr:rowOff>
    </xdr:from>
    <xdr:to>
      <xdr:col>0</xdr:col>
      <xdr:colOff>2092325</xdr:colOff>
      <xdr:row>0</xdr:row>
      <xdr:rowOff>657225</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101600" y="63500"/>
          <a:ext cx="1990725" cy="593725"/>
        </a:xfrm>
        <a:prstGeom prst="rect">
          <a:avLst/>
        </a:prstGeom>
        <a:noFill/>
        <a:ln w="9525">
          <a:noFill/>
          <a:miter lim="800000"/>
          <a:headEnd/>
          <a:tailEnd/>
        </a:ln>
      </xdr:spPr>
    </xdr:pic>
    <xdr:clientData/>
  </xdr:twoCellAnchor>
  <xdr:twoCellAnchor>
    <xdr:from>
      <xdr:col>0</xdr:col>
      <xdr:colOff>95250</xdr:colOff>
      <xdr:row>34</xdr:row>
      <xdr:rowOff>120650</xdr:rowOff>
    </xdr:from>
    <xdr:to>
      <xdr:col>0</xdr:col>
      <xdr:colOff>2085975</xdr:colOff>
      <xdr:row>34</xdr:row>
      <xdr:rowOff>714375</xdr:rowOff>
    </xdr:to>
    <xdr:pic>
      <xdr:nvPicPr>
        <xdr:cNvPr id="3"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95250" y="7007225"/>
          <a:ext cx="1990725" cy="5937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67236</xdr:colOff>
      <xdr:row>0</xdr:row>
      <xdr:rowOff>33618</xdr:rowOff>
    </xdr:from>
    <xdr:to>
      <xdr:col>0</xdr:col>
      <xdr:colOff>2057961</xdr:colOff>
      <xdr:row>0</xdr:row>
      <xdr:rowOff>627343</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67236" y="33618"/>
          <a:ext cx="1990725" cy="5937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95250</xdr:colOff>
      <xdr:row>0</xdr:row>
      <xdr:rowOff>47625</xdr:rowOff>
    </xdr:from>
    <xdr:to>
      <xdr:col>1</xdr:col>
      <xdr:colOff>2085975</xdr:colOff>
      <xdr:row>0</xdr:row>
      <xdr:rowOff>641350</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95250" y="47625"/>
          <a:ext cx="1990725" cy="5937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79375</xdr:colOff>
      <xdr:row>0</xdr:row>
      <xdr:rowOff>95250</xdr:rowOff>
    </xdr:from>
    <xdr:to>
      <xdr:col>3</xdr:col>
      <xdr:colOff>1308100</xdr:colOff>
      <xdr:row>0</xdr:row>
      <xdr:rowOff>688975</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1990725" cy="5937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79375</xdr:colOff>
      <xdr:row>0</xdr:row>
      <xdr:rowOff>95250</xdr:rowOff>
    </xdr:from>
    <xdr:to>
      <xdr:col>1</xdr:col>
      <xdr:colOff>895350</xdr:colOff>
      <xdr:row>0</xdr:row>
      <xdr:rowOff>688975</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79375" y="95250"/>
          <a:ext cx="2111375" cy="5937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15</xdr:col>
      <xdr:colOff>304800</xdr:colOff>
      <xdr:row>8</xdr:row>
      <xdr:rowOff>149225</xdr:rowOff>
    </xdr:to>
    <xdr:sp macro="" textlink="">
      <xdr:nvSpPr>
        <xdr:cNvPr id="2" name="AutoShape 1" descr="https://correo.guaguas.com/service/home/~/?auth=co&amp;id=1398&amp;part=2.2"/>
        <xdr:cNvSpPr>
          <a:spLocks noChangeAspect="1" noChangeArrowheads="1"/>
        </xdr:cNvSpPr>
      </xdr:nvSpPr>
      <xdr:spPr bwMode="auto">
        <a:xfrm>
          <a:off x="8810625" y="2143125"/>
          <a:ext cx="304800" cy="311150"/>
        </a:xfrm>
        <a:prstGeom prst="rect">
          <a:avLst/>
        </a:prstGeom>
        <a:noFill/>
      </xdr:spPr>
    </xdr:sp>
    <xdr:clientData/>
  </xdr:twoCellAnchor>
  <xdr:twoCellAnchor>
    <xdr:from>
      <xdr:col>0</xdr:col>
      <xdr:colOff>95250</xdr:colOff>
      <xdr:row>0</xdr:row>
      <xdr:rowOff>95250</xdr:rowOff>
    </xdr:from>
    <xdr:to>
      <xdr:col>0</xdr:col>
      <xdr:colOff>2085975</xdr:colOff>
      <xdr:row>0</xdr:row>
      <xdr:rowOff>688975</xdr:rowOff>
    </xdr:to>
    <xdr:pic>
      <xdr:nvPicPr>
        <xdr:cNvPr id="4"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95250" y="95250"/>
          <a:ext cx="1990725" cy="5937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95250</xdr:colOff>
      <xdr:row>0</xdr:row>
      <xdr:rowOff>79375</xdr:rowOff>
    </xdr:from>
    <xdr:to>
      <xdr:col>1</xdr:col>
      <xdr:colOff>1069975</xdr:colOff>
      <xdr:row>0</xdr:row>
      <xdr:rowOff>673100</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95250" y="79375"/>
          <a:ext cx="1993900" cy="5937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63498</xdr:colOff>
      <xdr:row>0</xdr:row>
      <xdr:rowOff>74081</xdr:rowOff>
    </xdr:from>
    <xdr:to>
      <xdr:col>2</xdr:col>
      <xdr:colOff>530223</xdr:colOff>
      <xdr:row>0</xdr:row>
      <xdr:rowOff>667806</xdr:rowOff>
    </xdr:to>
    <xdr:pic>
      <xdr:nvPicPr>
        <xdr:cNvPr id="2" name="Imagen 1"/>
        <xdr:cNvPicPr>
          <a:picLocks noChangeAspect="1" noChangeArrowheads="1"/>
        </xdr:cNvPicPr>
      </xdr:nvPicPr>
      <xdr:blipFill>
        <a:blip xmlns:r="http://schemas.openxmlformats.org/officeDocument/2006/relationships" r:embed="rId1" cstate="print"/>
        <a:srcRect/>
        <a:stretch>
          <a:fillRect/>
        </a:stretch>
      </xdr:blipFill>
      <xdr:spPr bwMode="auto">
        <a:xfrm>
          <a:off x="63498" y="74081"/>
          <a:ext cx="1990725" cy="593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erman.vega/Desktop/Excels%20de%20preupuestos/Presupuesto%20202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2. Balance Ajustado"/>
      <sheetName val="3. P y G PRESENTACION"/>
      <sheetName val="4. Flujos de Tesorería"/>
      <sheetName val="5. Anexo inversiones"/>
      <sheetName val="6. Actuación, inversiones y Fin"/>
      <sheetName val="7. Indicadores"/>
      <sheetName val="8. Financiación de actividades"/>
      <sheetName val="9.  Memoria"/>
      <sheetName val="12.- estado deuda"/>
      <sheetName val="13.subvenc."/>
      <sheetName val="14. plantillas y retrib."/>
    </sheetNames>
    <sheetDataSet>
      <sheetData sheetId="0"/>
      <sheetData sheetId="1">
        <row r="4">
          <cell r="C4">
            <v>2021</v>
          </cell>
        </row>
        <row r="9">
          <cell r="B9">
            <v>2021</v>
          </cell>
          <cell r="C9" t="str">
            <v>2020 (estimado)</v>
          </cell>
        </row>
        <row r="34">
          <cell r="B34">
            <v>-5570889.6664651502</v>
          </cell>
        </row>
      </sheetData>
      <sheetData sheetId="2"/>
      <sheetData sheetId="3">
        <row r="64">
          <cell r="G64">
            <v>19965922.899999999</v>
          </cell>
        </row>
      </sheetData>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filterMode="1">
    <tabColor rgb="FF92D050"/>
  </sheetPr>
  <dimension ref="A1:D102"/>
  <sheetViews>
    <sheetView zoomScale="85" zoomScaleNormal="85" zoomScaleSheetLayoutView="100" workbookViewId="0">
      <selection activeCell="I35" sqref="I35"/>
    </sheetView>
  </sheetViews>
  <sheetFormatPr baseColWidth="10" defaultRowHeight="15"/>
  <cols>
    <col min="1" max="1" width="82.7109375" bestFit="1" customWidth="1"/>
    <col min="2" max="3" width="18.85546875" customWidth="1"/>
    <col min="4" max="4" width="13.28515625" style="405" customWidth="1"/>
  </cols>
  <sheetData>
    <row r="1" spans="1:4" ht="60" customHeight="1" thickBot="1">
      <c r="A1" s="1"/>
      <c r="B1" s="1"/>
      <c r="C1" s="1"/>
      <c r="D1"/>
    </row>
    <row r="2" spans="1:4" ht="19.5" thickBot="1">
      <c r="A2" s="411" t="s">
        <v>0</v>
      </c>
      <c r="B2" s="412"/>
      <c r="C2" s="413"/>
      <c r="D2"/>
    </row>
    <row r="3" spans="1:4" ht="15.75">
      <c r="A3" s="414" t="s">
        <v>1</v>
      </c>
      <c r="B3" s="415"/>
      <c r="C3" s="2" t="s">
        <v>2</v>
      </c>
      <c r="D3"/>
    </row>
    <row r="4" spans="1:4" ht="21.75" customHeight="1" thickBot="1">
      <c r="A4" s="416" t="s">
        <v>3</v>
      </c>
      <c r="B4" s="417"/>
      <c r="C4" s="111">
        <v>2020</v>
      </c>
      <c r="D4"/>
    </row>
    <row r="5" spans="1:4">
      <c r="A5" s="418" t="s">
        <v>4</v>
      </c>
      <c r="B5" s="419"/>
      <c r="C5" s="420"/>
      <c r="D5"/>
    </row>
    <row r="6" spans="1:4">
      <c r="A6" s="4" t="s">
        <v>5</v>
      </c>
      <c r="B6" s="421" t="s">
        <v>6</v>
      </c>
      <c r="C6" s="410"/>
      <c r="D6"/>
    </row>
    <row r="7" spans="1:4">
      <c r="A7" s="4" t="s">
        <v>7</v>
      </c>
      <c r="B7" s="409">
        <v>43800</v>
      </c>
      <c r="C7" s="410"/>
      <c r="D7"/>
    </row>
    <row r="8" spans="1:4" ht="23.25">
      <c r="A8" s="422" t="s">
        <v>8</v>
      </c>
      <c r="B8" s="423"/>
      <c r="C8" s="424"/>
      <c r="D8"/>
    </row>
    <row r="9" spans="1:4" ht="15.75" thickBot="1">
      <c r="A9" s="425" t="s">
        <v>9</v>
      </c>
      <c r="B9" s="426"/>
      <c r="C9" s="427"/>
      <c r="D9"/>
    </row>
    <row r="10" spans="1:4" ht="18.75">
      <c r="A10" s="6" t="s">
        <v>10</v>
      </c>
      <c r="B10" s="7">
        <v>2020</v>
      </c>
      <c r="C10" s="403" t="s">
        <v>546</v>
      </c>
      <c r="D10"/>
    </row>
    <row r="11" spans="1:4" hidden="1">
      <c r="A11" s="8" t="s">
        <v>11</v>
      </c>
      <c r="B11" s="9">
        <v>60595508.064444482</v>
      </c>
      <c r="C11" s="10">
        <v>43114586.549999997</v>
      </c>
      <c r="D11" s="3">
        <f>B11</f>
        <v>60595508.064444482</v>
      </c>
    </row>
    <row r="12" spans="1:4">
      <c r="A12" s="12" t="s">
        <v>13</v>
      </c>
      <c r="B12" s="13">
        <v>7294815.9611111078</v>
      </c>
      <c r="C12" s="14">
        <v>4689922.0599999987</v>
      </c>
      <c r="D12" s="404"/>
    </row>
    <row r="13" spans="1:4">
      <c r="A13" s="15" t="s">
        <v>14</v>
      </c>
      <c r="B13" s="16">
        <v>0</v>
      </c>
      <c r="C13" s="17">
        <v>0</v>
      </c>
    </row>
    <row r="14" spans="1:4">
      <c r="A14" s="18" t="s">
        <v>15</v>
      </c>
      <c r="B14" s="19">
        <v>742256.13111111126</v>
      </c>
      <c r="C14" s="20">
        <v>287965.50999999972</v>
      </c>
    </row>
    <row r="15" spans="1:4">
      <c r="A15" s="15" t="s">
        <v>16</v>
      </c>
      <c r="B15" s="21">
        <v>2000000.0000000005</v>
      </c>
      <c r="C15" s="22">
        <v>0</v>
      </c>
    </row>
    <row r="16" spans="1:4">
      <c r="A16" s="18" t="s">
        <v>17</v>
      </c>
      <c r="B16" s="19">
        <v>4552559.8299999963</v>
      </c>
      <c r="C16" s="20">
        <v>4401956.5499999989</v>
      </c>
    </row>
    <row r="17" spans="1:3">
      <c r="A17" s="12" t="s">
        <v>18</v>
      </c>
      <c r="B17" s="13">
        <v>53211971.243333369</v>
      </c>
      <c r="C17" s="14">
        <v>38335943.630000003</v>
      </c>
    </row>
    <row r="18" spans="1:3">
      <c r="A18" s="18" t="s">
        <v>19</v>
      </c>
      <c r="B18" s="19">
        <v>6842526.620000002</v>
      </c>
      <c r="C18" s="23">
        <v>7048881.1800000016</v>
      </c>
    </row>
    <row r="19" spans="1:3">
      <c r="A19" s="15" t="s">
        <v>16</v>
      </c>
      <c r="B19" s="21">
        <v>0</v>
      </c>
      <c r="C19" s="22">
        <v>0</v>
      </c>
    </row>
    <row r="20" spans="1:3">
      <c r="A20" s="18" t="s">
        <v>20</v>
      </c>
      <c r="B20" s="19">
        <v>46369444.623333365</v>
      </c>
      <c r="C20" s="20">
        <v>31287062.450000003</v>
      </c>
    </row>
    <row r="21" spans="1:3">
      <c r="A21" s="24" t="s">
        <v>21</v>
      </c>
      <c r="B21" s="25">
        <v>0</v>
      </c>
      <c r="C21" s="26">
        <v>0</v>
      </c>
    </row>
    <row r="22" spans="1:3">
      <c r="A22" s="18" t="s">
        <v>22</v>
      </c>
      <c r="B22" s="27">
        <v>0</v>
      </c>
      <c r="C22" s="23">
        <v>0</v>
      </c>
    </row>
    <row r="23" spans="1:3">
      <c r="A23" s="28" t="s">
        <v>23</v>
      </c>
      <c r="B23" s="29">
        <v>0</v>
      </c>
      <c r="C23" s="30">
        <v>0</v>
      </c>
    </row>
    <row r="24" spans="1:3">
      <c r="A24" s="12" t="s">
        <v>24</v>
      </c>
      <c r="B24" s="13">
        <v>60730.700000000012</v>
      </c>
      <c r="C24" s="14">
        <v>60730.700000000012</v>
      </c>
    </row>
    <row r="25" spans="1:3">
      <c r="A25" s="12" t="s">
        <v>25</v>
      </c>
      <c r="B25" s="13">
        <v>27990.159999999996</v>
      </c>
      <c r="C25" s="14">
        <v>27990.159999999996</v>
      </c>
    </row>
    <row r="26" spans="1:3">
      <c r="A26" s="24" t="s">
        <v>26</v>
      </c>
      <c r="B26" s="31">
        <v>0</v>
      </c>
      <c r="C26" s="32">
        <v>0</v>
      </c>
    </row>
    <row r="27" spans="1:3">
      <c r="A27" s="33" t="s">
        <v>27</v>
      </c>
      <c r="B27" s="34">
        <v>0</v>
      </c>
      <c r="C27" s="35">
        <v>0</v>
      </c>
    </row>
    <row r="28" spans="1:3">
      <c r="A28" s="8" t="s">
        <v>28</v>
      </c>
      <c r="B28" s="9">
        <v>29048079.733821284</v>
      </c>
      <c r="C28" s="10">
        <v>28390975.749999996</v>
      </c>
    </row>
    <row r="29" spans="1:3">
      <c r="A29" s="24" t="s">
        <v>29</v>
      </c>
      <c r="B29" s="36">
        <v>0</v>
      </c>
      <c r="C29" s="37">
        <v>0</v>
      </c>
    </row>
    <row r="30" spans="1:3">
      <c r="A30" s="18" t="s">
        <v>30</v>
      </c>
      <c r="B30" s="27">
        <v>0</v>
      </c>
      <c r="C30" s="23">
        <v>0</v>
      </c>
    </row>
    <row r="31" spans="1:3">
      <c r="A31" s="38" t="s">
        <v>22</v>
      </c>
      <c r="B31" s="39">
        <v>0</v>
      </c>
      <c r="C31" s="40">
        <v>0</v>
      </c>
    </row>
    <row r="32" spans="1:3">
      <c r="A32" s="38" t="s">
        <v>31</v>
      </c>
      <c r="B32" s="39">
        <v>0</v>
      </c>
      <c r="C32" s="40">
        <v>0</v>
      </c>
    </row>
    <row r="33" spans="1:3">
      <c r="A33" s="18" t="s">
        <v>32</v>
      </c>
      <c r="B33" s="27">
        <v>0</v>
      </c>
      <c r="C33" s="23">
        <v>0</v>
      </c>
    </row>
    <row r="34" spans="1:3">
      <c r="A34" s="28" t="s">
        <v>33</v>
      </c>
      <c r="B34" s="29">
        <v>0</v>
      </c>
      <c r="C34" s="30">
        <v>0</v>
      </c>
    </row>
    <row r="35" spans="1:3" ht="21.75" customHeight="1">
      <c r="A35" s="12" t="s">
        <v>34</v>
      </c>
      <c r="B35" s="13">
        <v>455000</v>
      </c>
      <c r="C35" s="14">
        <v>475000</v>
      </c>
    </row>
    <row r="36" spans="1:3">
      <c r="A36" s="18" t="s">
        <v>35</v>
      </c>
      <c r="B36" s="27">
        <v>450000</v>
      </c>
      <c r="C36" s="23">
        <v>470000</v>
      </c>
    </row>
    <row r="37" spans="1:3">
      <c r="A37" s="18" t="s">
        <v>16</v>
      </c>
      <c r="B37" s="27">
        <v>5000</v>
      </c>
      <c r="C37" s="23">
        <v>5000</v>
      </c>
    </row>
    <row r="38" spans="1:3">
      <c r="A38" s="12" t="s">
        <v>36</v>
      </c>
      <c r="B38" s="13">
        <v>10198798.19631068</v>
      </c>
      <c r="C38" s="14">
        <v>13049379.74</v>
      </c>
    </row>
    <row r="39" spans="1:3">
      <c r="A39" s="18" t="s">
        <v>37</v>
      </c>
      <c r="B39" s="19">
        <v>1500000</v>
      </c>
      <c r="C39" s="20">
        <v>1500000</v>
      </c>
    </row>
    <row r="40" spans="1:3">
      <c r="A40" s="15" t="s">
        <v>38</v>
      </c>
      <c r="B40" s="16">
        <v>0</v>
      </c>
      <c r="C40" s="17">
        <v>0</v>
      </c>
    </row>
    <row r="41" spans="1:3">
      <c r="A41" s="18" t="s">
        <v>39</v>
      </c>
      <c r="B41" s="27">
        <v>8698798.1963106804</v>
      </c>
      <c r="C41" s="20">
        <v>11549379.74</v>
      </c>
    </row>
    <row r="42" spans="1:3">
      <c r="A42" s="41" t="s">
        <v>40</v>
      </c>
      <c r="B42" s="42">
        <v>0</v>
      </c>
      <c r="C42" s="43">
        <v>0</v>
      </c>
    </row>
    <row r="43" spans="1:3">
      <c r="A43" s="12" t="s">
        <v>41</v>
      </c>
      <c r="B43" s="13">
        <v>12237068</v>
      </c>
      <c r="C43" s="14">
        <v>7237068</v>
      </c>
    </row>
    <row r="44" spans="1:3">
      <c r="A44" s="12" t="s">
        <v>42</v>
      </c>
      <c r="B44" s="44">
        <v>150000</v>
      </c>
      <c r="C44" s="45">
        <v>150000</v>
      </c>
    </row>
    <row r="45" spans="1:3">
      <c r="A45" s="12" t="s">
        <v>43</v>
      </c>
      <c r="B45" s="13">
        <v>6007213.5375106037</v>
      </c>
      <c r="C45" s="14">
        <v>7479528.0099999979</v>
      </c>
    </row>
    <row r="46" spans="1:3" ht="15.75" thickBot="1">
      <c r="A46" s="46" t="s">
        <v>44</v>
      </c>
      <c r="B46" s="47">
        <v>89643587.79826577</v>
      </c>
      <c r="C46" s="48">
        <v>71505562.299999997</v>
      </c>
    </row>
    <row r="47" spans="1:3" ht="60" customHeight="1" thickBot="1">
      <c r="A47" s="49"/>
      <c r="B47" s="50"/>
      <c r="C47" s="50"/>
    </row>
    <row r="48" spans="1:3" ht="19.5" thickBot="1">
      <c r="A48" s="411" t="s">
        <v>45</v>
      </c>
      <c r="B48" s="412"/>
      <c r="C48" s="413"/>
    </row>
    <row r="49" spans="1:3" ht="15.75">
      <c r="A49" s="414" t="s">
        <v>1</v>
      </c>
      <c r="B49" s="415"/>
      <c r="C49" s="2" t="s">
        <v>2</v>
      </c>
    </row>
    <row r="50" spans="1:3" ht="21.75" thickBot="1">
      <c r="A50" s="416" t="s">
        <v>3</v>
      </c>
      <c r="B50" s="417"/>
      <c r="C50" s="111">
        <v>2020</v>
      </c>
    </row>
    <row r="51" spans="1:3">
      <c r="A51" s="418" t="s">
        <v>4</v>
      </c>
      <c r="B51" s="419"/>
      <c r="C51" s="420"/>
    </row>
    <row r="52" spans="1:3">
      <c r="A52" s="4" t="s">
        <v>5</v>
      </c>
      <c r="B52" s="421" t="s">
        <v>6</v>
      </c>
      <c r="C52" s="410"/>
    </row>
    <row r="53" spans="1:3">
      <c r="A53" s="4" t="s">
        <v>7</v>
      </c>
      <c r="B53" s="409">
        <v>43800</v>
      </c>
      <c r="C53" s="410"/>
    </row>
    <row r="54" spans="1:3" ht="23.25">
      <c r="A54" s="422" t="s">
        <v>8</v>
      </c>
      <c r="B54" s="423"/>
      <c r="C54" s="424"/>
    </row>
    <row r="55" spans="1:3" ht="15.75" thickBot="1">
      <c r="A55" s="425" t="s">
        <v>9</v>
      </c>
      <c r="B55" s="426"/>
      <c r="C55" s="427"/>
    </row>
    <row r="56" spans="1:3" ht="18.75">
      <c r="A56" s="6" t="s">
        <v>46</v>
      </c>
      <c r="B56" s="7">
        <v>2020</v>
      </c>
      <c r="C56" s="403" t="s">
        <v>546</v>
      </c>
    </row>
    <row r="57" spans="1:3">
      <c r="A57" s="8" t="s">
        <v>47</v>
      </c>
      <c r="B57" s="51">
        <v>45188408.551183544</v>
      </c>
      <c r="C57" s="52">
        <v>41871747.500619762</v>
      </c>
    </row>
    <row r="58" spans="1:3">
      <c r="A58" s="12" t="s">
        <v>48</v>
      </c>
      <c r="B58" s="13">
        <v>26183993.011183541</v>
      </c>
      <c r="C58" s="14">
        <v>22266398.030619759</v>
      </c>
    </row>
    <row r="59" spans="1:3">
      <c r="A59" s="12" t="s">
        <v>49</v>
      </c>
      <c r="B59" s="53">
        <v>15608538.4</v>
      </c>
      <c r="C59" s="54">
        <v>15608538.4</v>
      </c>
    </row>
    <row r="60" spans="1:3">
      <c r="A60" s="24" t="s">
        <v>50</v>
      </c>
      <c r="B60" s="55">
        <v>0</v>
      </c>
      <c r="C60" s="56">
        <v>0</v>
      </c>
    </row>
    <row r="61" spans="1:3">
      <c r="A61" s="12" t="s">
        <v>51</v>
      </c>
      <c r="B61" s="53">
        <v>0</v>
      </c>
      <c r="C61" s="54">
        <v>0</v>
      </c>
    </row>
    <row r="62" spans="1:3">
      <c r="A62" s="33" t="s">
        <v>52</v>
      </c>
      <c r="B62" s="57">
        <v>0</v>
      </c>
      <c r="C62" s="58">
        <v>0</v>
      </c>
    </row>
    <row r="63" spans="1:3">
      <c r="A63" s="12" t="s">
        <v>53</v>
      </c>
      <c r="B63" s="53">
        <v>-822140.36938024452</v>
      </c>
      <c r="C63" s="54">
        <v>-4366393.1400000006</v>
      </c>
    </row>
    <row r="64" spans="1:3">
      <c r="A64" s="12" t="s">
        <v>54</v>
      </c>
      <c r="B64" s="53">
        <v>10180000</v>
      </c>
      <c r="C64" s="54">
        <v>7480000</v>
      </c>
    </row>
    <row r="65" spans="1:3">
      <c r="A65" s="12" t="s">
        <v>55</v>
      </c>
      <c r="B65" s="53">
        <v>1217594.9805637863</v>
      </c>
      <c r="C65" s="54">
        <v>3544252.7706197565</v>
      </c>
    </row>
    <row r="66" spans="1:3">
      <c r="A66" s="24" t="s">
        <v>56</v>
      </c>
      <c r="B66" s="55">
        <v>0</v>
      </c>
      <c r="C66" s="56">
        <v>0</v>
      </c>
    </row>
    <row r="67" spans="1:3">
      <c r="A67" s="12" t="s">
        <v>57</v>
      </c>
      <c r="B67" s="53">
        <v>0</v>
      </c>
      <c r="C67" s="54">
        <v>0</v>
      </c>
    </row>
    <row r="68" spans="1:3">
      <c r="A68" s="33" t="s">
        <v>58</v>
      </c>
      <c r="B68" s="57">
        <v>0</v>
      </c>
      <c r="C68" s="58">
        <v>0</v>
      </c>
    </row>
    <row r="69" spans="1:3">
      <c r="A69" s="12" t="s">
        <v>59</v>
      </c>
      <c r="B69" s="53">
        <v>19004415.540000003</v>
      </c>
      <c r="C69" s="54">
        <v>19605349.470000003</v>
      </c>
    </row>
    <row r="70" spans="1:3">
      <c r="A70" s="8" t="s">
        <v>60</v>
      </c>
      <c r="B70" s="51">
        <v>30888226.402183726</v>
      </c>
      <c r="C70" s="52">
        <v>19822475.930331402</v>
      </c>
    </row>
    <row r="71" spans="1:3">
      <c r="A71" s="24" t="s">
        <v>61</v>
      </c>
      <c r="B71" s="25">
        <v>0</v>
      </c>
      <c r="C71" s="26">
        <v>0</v>
      </c>
    </row>
    <row r="72" spans="1:3">
      <c r="A72" s="18" t="s">
        <v>62</v>
      </c>
      <c r="B72" s="59">
        <v>0</v>
      </c>
      <c r="C72" s="60">
        <v>0</v>
      </c>
    </row>
    <row r="73" spans="1:3">
      <c r="A73" s="18" t="s">
        <v>63</v>
      </c>
      <c r="B73" s="59">
        <v>0</v>
      </c>
      <c r="C73" s="60">
        <v>0</v>
      </c>
    </row>
    <row r="74" spans="1:3">
      <c r="A74" s="28" t="s">
        <v>64</v>
      </c>
      <c r="B74" s="61">
        <v>0</v>
      </c>
      <c r="C74" s="62">
        <v>0</v>
      </c>
    </row>
    <row r="75" spans="1:3">
      <c r="A75" s="12" t="s">
        <v>65</v>
      </c>
      <c r="B75" s="13">
        <v>30888226.402183726</v>
      </c>
      <c r="C75" s="14">
        <v>19822475.930331402</v>
      </c>
    </row>
    <row r="76" spans="1:3">
      <c r="A76" s="15" t="s">
        <v>66</v>
      </c>
      <c r="B76" s="63">
        <v>0</v>
      </c>
      <c r="C76" s="64">
        <v>0</v>
      </c>
    </row>
    <row r="77" spans="1:3">
      <c r="A77" s="18" t="s">
        <v>67</v>
      </c>
      <c r="B77" s="59">
        <v>30855226.402183726</v>
      </c>
      <c r="C77" s="60">
        <v>19789475.930331402</v>
      </c>
    </row>
    <row r="78" spans="1:3">
      <c r="A78" s="15" t="s">
        <v>68</v>
      </c>
      <c r="B78" s="63">
        <v>0</v>
      </c>
      <c r="C78" s="64">
        <v>0</v>
      </c>
    </row>
    <row r="79" spans="1:3">
      <c r="A79" s="18" t="s">
        <v>69</v>
      </c>
      <c r="B79" s="59">
        <v>33000</v>
      </c>
      <c r="C79" s="60">
        <v>33000</v>
      </c>
    </row>
    <row r="80" spans="1:3">
      <c r="A80" s="24" t="s">
        <v>70</v>
      </c>
      <c r="B80" s="31">
        <v>0</v>
      </c>
      <c r="C80" s="32">
        <v>0</v>
      </c>
    </row>
    <row r="81" spans="1:3">
      <c r="A81" s="12" t="s">
        <v>71</v>
      </c>
      <c r="B81" s="44">
        <v>0</v>
      </c>
      <c r="C81" s="45">
        <v>0</v>
      </c>
    </row>
    <row r="82" spans="1:3">
      <c r="A82" s="12" t="s">
        <v>72</v>
      </c>
      <c r="B82" s="44">
        <v>0</v>
      </c>
      <c r="C82" s="45">
        <v>0</v>
      </c>
    </row>
    <row r="83" spans="1:3">
      <c r="A83" s="12" t="s">
        <v>73</v>
      </c>
      <c r="B83" s="44">
        <v>0</v>
      </c>
      <c r="C83" s="45">
        <v>0</v>
      </c>
    </row>
    <row r="84" spans="1:3">
      <c r="A84" s="33" t="s">
        <v>74</v>
      </c>
      <c r="B84" s="34">
        <v>0</v>
      </c>
      <c r="C84" s="35">
        <v>0</v>
      </c>
    </row>
    <row r="85" spans="1:3">
      <c r="A85" s="8" t="s">
        <v>75</v>
      </c>
      <c r="B85" s="51">
        <v>13566952.844898488</v>
      </c>
      <c r="C85" s="52">
        <v>9811338.8724679891</v>
      </c>
    </row>
    <row r="86" spans="1:3">
      <c r="A86" s="24" t="s">
        <v>76</v>
      </c>
      <c r="B86" s="31">
        <v>0</v>
      </c>
      <c r="C86" s="32">
        <v>0</v>
      </c>
    </row>
    <row r="87" spans="1:3">
      <c r="A87" s="12" t="s">
        <v>77</v>
      </c>
      <c r="B87" s="44">
        <v>0</v>
      </c>
      <c r="C87" s="45">
        <v>0</v>
      </c>
    </row>
    <row r="88" spans="1:3">
      <c r="A88" s="18" t="s">
        <v>62</v>
      </c>
      <c r="B88" s="59">
        <v>0</v>
      </c>
      <c r="C88" s="60">
        <v>0</v>
      </c>
    </row>
    <row r="89" spans="1:3">
      <c r="A89" s="18" t="s">
        <v>63</v>
      </c>
      <c r="B89" s="59">
        <v>0</v>
      </c>
      <c r="C89" s="60">
        <v>0</v>
      </c>
    </row>
    <row r="90" spans="1:3">
      <c r="A90" s="28" t="s">
        <v>64</v>
      </c>
      <c r="B90" s="61">
        <v>0</v>
      </c>
      <c r="C90" s="62">
        <v>0</v>
      </c>
    </row>
    <row r="91" spans="1:3">
      <c r="A91" s="12" t="s">
        <v>78</v>
      </c>
      <c r="B91" s="13">
        <v>5666952.8448984884</v>
      </c>
      <c r="C91" s="14">
        <v>2161338.87246799</v>
      </c>
    </row>
    <row r="92" spans="1:3">
      <c r="A92" s="15" t="s">
        <v>66</v>
      </c>
      <c r="B92" s="63">
        <v>0</v>
      </c>
      <c r="C92" s="64">
        <v>0</v>
      </c>
    </row>
    <row r="93" spans="1:3">
      <c r="A93" s="18" t="s">
        <v>67</v>
      </c>
      <c r="B93" s="59">
        <v>5416952.8448984884</v>
      </c>
      <c r="C93" s="60">
        <v>1872678.4024679901</v>
      </c>
    </row>
    <row r="94" spans="1:3">
      <c r="A94" s="15" t="s">
        <v>79</v>
      </c>
      <c r="B94" s="63">
        <v>0</v>
      </c>
      <c r="C94" s="64">
        <v>0</v>
      </c>
    </row>
    <row r="95" spans="1:3">
      <c r="A95" s="18" t="s">
        <v>80</v>
      </c>
      <c r="B95" s="59">
        <v>250000</v>
      </c>
      <c r="C95" s="60">
        <v>288660.47000000003</v>
      </c>
    </row>
    <row r="96" spans="1:3">
      <c r="A96" s="41" t="s">
        <v>81</v>
      </c>
      <c r="B96" s="65">
        <v>0</v>
      </c>
      <c r="C96" s="66">
        <v>0</v>
      </c>
    </row>
    <row r="97" spans="1:3">
      <c r="A97" s="12" t="s">
        <v>82</v>
      </c>
      <c r="B97" s="13">
        <v>6450000</v>
      </c>
      <c r="C97" s="14">
        <v>6200000</v>
      </c>
    </row>
    <row r="98" spans="1:3">
      <c r="A98" s="18" t="s">
        <v>83</v>
      </c>
      <c r="B98" s="59">
        <v>700000</v>
      </c>
      <c r="C98" s="60">
        <v>700000</v>
      </c>
    </row>
    <row r="99" spans="1:3">
      <c r="A99" s="18" t="s">
        <v>84</v>
      </c>
      <c r="B99" s="59">
        <v>5750000</v>
      </c>
      <c r="C99" s="60">
        <v>5500000</v>
      </c>
    </row>
    <row r="100" spans="1:3">
      <c r="A100" s="12" t="s">
        <v>85</v>
      </c>
      <c r="B100" s="44">
        <v>1450000</v>
      </c>
      <c r="C100" s="45">
        <v>1450000</v>
      </c>
    </row>
    <row r="101" spans="1:3">
      <c r="A101" s="41" t="s">
        <v>86</v>
      </c>
      <c r="B101" s="65">
        <v>0</v>
      </c>
      <c r="C101" s="66">
        <v>0</v>
      </c>
    </row>
    <row r="102" spans="1:3" ht="19.5" thickBot="1">
      <c r="A102" s="67" t="s">
        <v>87</v>
      </c>
      <c r="B102" s="47">
        <v>89643587.798265755</v>
      </c>
      <c r="C102" s="48">
        <v>71505562.303419173</v>
      </c>
    </row>
  </sheetData>
  <autoFilter ref="D10:D102">
    <filterColumn colId="0">
      <filters blank="1"/>
    </filterColumn>
  </autoFilter>
  <mergeCells count="16">
    <mergeCell ref="B52:C52"/>
    <mergeCell ref="B53:C53"/>
    <mergeCell ref="A54:C54"/>
    <mergeCell ref="A55:C55"/>
    <mergeCell ref="A8:C8"/>
    <mergeCell ref="A9:C9"/>
    <mergeCell ref="A48:C48"/>
    <mergeCell ref="A49:B49"/>
    <mergeCell ref="A50:B50"/>
    <mergeCell ref="A51:C51"/>
    <mergeCell ref="B7:C7"/>
    <mergeCell ref="A2:C2"/>
    <mergeCell ref="A3:B3"/>
    <mergeCell ref="A4:B4"/>
    <mergeCell ref="A5:C5"/>
    <mergeCell ref="B6:C6"/>
  </mergeCells>
  <pageMargins left="0.7" right="0.7" top="0.75" bottom="0.75" header="0.3" footer="0.3"/>
  <pageSetup paperSize="9" scale="72" orientation="portrait" r:id="rId1"/>
  <rowBreaks count="1" manualBreakCount="1">
    <brk id="46" max="2" man="1"/>
  </rowBreaks>
  <colBreaks count="1" manualBreakCount="1">
    <brk id="3" max="1048575" man="1"/>
  </colBreaks>
  <drawing r:id="rId2"/>
</worksheet>
</file>

<file path=xl/worksheets/sheet10.xml><?xml version="1.0" encoding="utf-8"?>
<worksheet xmlns="http://schemas.openxmlformats.org/spreadsheetml/2006/main" xmlns:r="http://schemas.openxmlformats.org/officeDocument/2006/relationships">
  <sheetPr>
    <tabColor rgb="FF92D050"/>
    <pageSetUpPr fitToPage="1"/>
  </sheetPr>
  <dimension ref="A1:O69"/>
  <sheetViews>
    <sheetView showGridLines="0" zoomScaleNormal="100" zoomScaleSheetLayoutView="100" workbookViewId="0">
      <selection activeCell="D74" sqref="D74"/>
    </sheetView>
  </sheetViews>
  <sheetFormatPr baseColWidth="10" defaultRowHeight="15"/>
  <cols>
    <col min="1" max="1" width="1.7109375" style="146" customWidth="1"/>
    <col min="2" max="2" width="58.7109375" style="146" customWidth="1"/>
    <col min="3" max="6" width="13.7109375" style="146" customWidth="1"/>
    <col min="7" max="7" width="11.85546875" style="146" customWidth="1"/>
    <col min="8" max="8" width="13.7109375" style="146" customWidth="1"/>
    <col min="9" max="10" width="14.7109375" style="146" customWidth="1"/>
    <col min="11" max="11" width="14.140625" style="146" hidden="1" customWidth="1"/>
    <col min="12" max="12" width="11.42578125" style="146" hidden="1" customWidth="1"/>
    <col min="13" max="16384" width="11.42578125" style="146"/>
  </cols>
  <sheetData>
    <row r="1" spans="1:12" ht="60" customHeight="1" thickBot="1">
      <c r="A1" s="147"/>
    </row>
    <row r="2" spans="1:12" ht="21.75" customHeight="1" thickBot="1">
      <c r="A2" s="147"/>
      <c r="B2" s="434" t="s">
        <v>392</v>
      </c>
      <c r="C2" s="435"/>
      <c r="D2" s="435"/>
      <c r="E2" s="435"/>
      <c r="F2" s="435"/>
      <c r="G2" s="435"/>
      <c r="H2" s="435"/>
      <c r="I2" s="435"/>
      <c r="J2" s="436"/>
    </row>
    <row r="3" spans="1:12" ht="19.5" customHeight="1">
      <c r="A3" s="147"/>
      <c r="B3" s="595" t="s">
        <v>1</v>
      </c>
      <c r="C3" s="595"/>
      <c r="D3" s="595"/>
      <c r="E3" s="595"/>
      <c r="F3" s="595"/>
      <c r="G3" s="595"/>
      <c r="H3" s="595"/>
      <c r="I3" s="595"/>
      <c r="J3" s="273" t="s">
        <v>2</v>
      </c>
    </row>
    <row r="4" spans="1:12" ht="21.75" customHeight="1" thickBot="1">
      <c r="A4" s="147"/>
      <c r="B4" s="485" t="s">
        <v>281</v>
      </c>
      <c r="C4" s="485"/>
      <c r="D4" s="485"/>
      <c r="E4" s="485"/>
      <c r="F4" s="485"/>
      <c r="G4" s="485"/>
      <c r="H4" s="485"/>
      <c r="I4" s="485"/>
      <c r="J4" s="183">
        <v>2021</v>
      </c>
    </row>
    <row r="5" spans="1:12" ht="24.75" customHeight="1">
      <c r="A5" s="147"/>
      <c r="B5" s="596" t="s">
        <v>4</v>
      </c>
      <c r="C5" s="597"/>
      <c r="D5" s="597"/>
      <c r="E5" s="597"/>
      <c r="F5" s="597"/>
      <c r="G5" s="597"/>
      <c r="H5" s="597"/>
      <c r="I5" s="597"/>
      <c r="J5" s="598"/>
    </row>
    <row r="6" spans="1:12" ht="19.5" customHeight="1" thickBot="1">
      <c r="A6" s="147"/>
      <c r="B6" s="599" t="s">
        <v>5</v>
      </c>
      <c r="C6" s="600"/>
      <c r="D6" s="600"/>
      <c r="E6" s="600"/>
      <c r="F6" s="600"/>
      <c r="G6" s="600"/>
      <c r="H6" s="600"/>
      <c r="I6" s="600"/>
      <c r="J6" s="601"/>
    </row>
    <row r="7" spans="1:12" ht="22.5" customHeight="1">
      <c r="A7" s="147"/>
      <c r="B7" s="592" t="s">
        <v>393</v>
      </c>
      <c r="C7" s="593"/>
      <c r="D7" s="593"/>
      <c r="E7" s="593"/>
      <c r="F7" s="593"/>
      <c r="G7" s="593"/>
      <c r="H7" s="593"/>
      <c r="I7" s="593"/>
      <c r="J7" s="594"/>
    </row>
    <row r="8" spans="1:12" ht="9" customHeight="1" thickBot="1">
      <c r="A8" s="147"/>
      <c r="B8" s="585"/>
      <c r="C8" s="586"/>
      <c r="D8" s="586"/>
      <c r="E8" s="586"/>
      <c r="F8" s="586"/>
      <c r="G8" s="586"/>
      <c r="H8" s="586"/>
      <c r="I8" s="586" t="s">
        <v>394</v>
      </c>
      <c r="J8" s="587"/>
    </row>
    <row r="9" spans="1:12" ht="6" customHeight="1" thickBot="1">
      <c r="A9" s="147"/>
      <c r="B9" s="321"/>
      <c r="C9" s="321"/>
      <c r="D9" s="321"/>
      <c r="E9" s="321"/>
      <c r="F9" s="321"/>
      <c r="G9" s="321"/>
      <c r="H9" s="321"/>
      <c r="I9" s="321"/>
      <c r="J9" s="321"/>
    </row>
    <row r="10" spans="1:12" ht="14.25" customHeight="1" thickBot="1">
      <c r="A10" s="147"/>
      <c r="B10" s="588" t="s">
        <v>395</v>
      </c>
      <c r="C10" s="591" t="str">
        <f>"Deuda a 31/12/"&amp;J4-1</f>
        <v>Deuda a 31/12/2020</v>
      </c>
      <c r="D10" s="591"/>
      <c r="E10" s="591" t="str">
        <f>"Previsión del ejercicio "&amp;J4</f>
        <v>Previsión del ejercicio 2021</v>
      </c>
      <c r="F10" s="591"/>
      <c r="G10" s="591"/>
      <c r="H10" s="591"/>
      <c r="I10" s="591" t="str">
        <f>"Previsión a 31-12-"&amp;J4</f>
        <v>Previsión a 31-12-2021</v>
      </c>
      <c r="J10" s="591"/>
      <c r="K10" s="578" t="s">
        <v>396</v>
      </c>
      <c r="L10" s="579"/>
    </row>
    <row r="11" spans="1:12" ht="14.25" customHeight="1">
      <c r="A11" s="147"/>
      <c r="B11" s="589"/>
      <c r="C11" s="580" t="s">
        <v>535</v>
      </c>
      <c r="D11" s="582" t="s">
        <v>397</v>
      </c>
      <c r="E11" s="580" t="s">
        <v>536</v>
      </c>
      <c r="F11" s="584" t="s">
        <v>398</v>
      </c>
      <c r="G11" s="584"/>
      <c r="H11" s="580" t="s">
        <v>399</v>
      </c>
      <c r="I11" s="582" t="s">
        <v>400</v>
      </c>
      <c r="J11" s="582" t="s">
        <v>397</v>
      </c>
    </row>
    <row r="12" spans="1:12" ht="27" customHeight="1" thickBot="1">
      <c r="A12" s="147"/>
      <c r="B12" s="590"/>
      <c r="C12" s="581"/>
      <c r="D12" s="583"/>
      <c r="E12" s="581"/>
      <c r="F12" s="290" t="s">
        <v>537</v>
      </c>
      <c r="G12" s="290" t="s">
        <v>538</v>
      </c>
      <c r="H12" s="581"/>
      <c r="I12" s="583"/>
      <c r="J12" s="583"/>
    </row>
    <row r="13" spans="1:12" ht="15.75" hidden="1" customHeight="1">
      <c r="A13" s="147"/>
      <c r="B13" s="291" t="s">
        <v>401</v>
      </c>
      <c r="C13" s="292">
        <f>SUM(C14:C17)</f>
        <v>0</v>
      </c>
      <c r="D13" s="292">
        <f t="shared" ref="D13:J13" si="0">SUM(D14:D17)</f>
        <v>0</v>
      </c>
      <c r="E13" s="292">
        <f t="shared" si="0"/>
        <v>0</v>
      </c>
      <c r="F13" s="292">
        <f t="shared" si="0"/>
        <v>0</v>
      </c>
      <c r="G13" s="292">
        <f t="shared" si="0"/>
        <v>0</v>
      </c>
      <c r="H13" s="292">
        <f t="shared" si="0"/>
        <v>0</v>
      </c>
      <c r="I13" s="292">
        <f t="shared" si="0"/>
        <v>0</v>
      </c>
      <c r="J13" s="292">
        <f t="shared" si="0"/>
        <v>0</v>
      </c>
    </row>
    <row r="14" spans="1:12" ht="15" hidden="1" customHeight="1">
      <c r="A14" s="147"/>
      <c r="B14" s="293" t="s">
        <v>402</v>
      </c>
      <c r="C14" s="294"/>
      <c r="D14" s="294"/>
      <c r="E14" s="294"/>
      <c r="F14" s="294"/>
      <c r="G14" s="294"/>
      <c r="H14" s="294"/>
      <c r="I14" s="294"/>
      <c r="J14" s="294"/>
    </row>
    <row r="15" spans="1:12" ht="15" hidden="1" customHeight="1">
      <c r="A15" s="147"/>
      <c r="B15" s="293" t="s">
        <v>403</v>
      </c>
      <c r="C15" s="294"/>
      <c r="D15" s="294"/>
      <c r="E15" s="294"/>
      <c r="F15" s="294"/>
      <c r="G15" s="294"/>
      <c r="H15" s="294"/>
      <c r="I15" s="294"/>
      <c r="J15" s="294"/>
    </row>
    <row r="16" spans="1:12" ht="15" hidden="1" customHeight="1">
      <c r="A16" s="147"/>
      <c r="B16" s="293" t="s">
        <v>404</v>
      </c>
      <c r="C16" s="294"/>
      <c r="D16" s="294"/>
      <c r="E16" s="294"/>
      <c r="F16" s="294"/>
      <c r="G16" s="294"/>
      <c r="H16" s="294"/>
      <c r="I16" s="294"/>
      <c r="J16" s="294"/>
    </row>
    <row r="17" spans="1:15" ht="15" hidden="1" customHeight="1">
      <c r="A17" s="147"/>
      <c r="B17" s="293" t="s">
        <v>405</v>
      </c>
      <c r="C17" s="294"/>
      <c r="D17" s="294"/>
      <c r="E17" s="294"/>
      <c r="F17" s="294"/>
      <c r="G17" s="294"/>
      <c r="H17" s="294"/>
      <c r="I17" s="294"/>
      <c r="J17" s="294"/>
    </row>
    <row r="18" spans="1:15" ht="15.75" hidden="1" customHeight="1">
      <c r="A18" s="147"/>
      <c r="B18" s="295"/>
      <c r="C18" s="294"/>
      <c r="D18" s="294"/>
      <c r="E18" s="294"/>
      <c r="F18" s="294"/>
      <c r="G18" s="294"/>
      <c r="H18" s="294"/>
      <c r="I18" s="294"/>
      <c r="J18" s="294"/>
    </row>
    <row r="19" spans="1:15" ht="15.75" customHeight="1" thickBot="1">
      <c r="A19" s="147"/>
      <c r="B19" s="296" t="s">
        <v>406</v>
      </c>
      <c r="C19" s="297">
        <v>36047844.119974203</v>
      </c>
      <c r="D19" s="297">
        <v>0</v>
      </c>
      <c r="E19" s="298">
        <v>20650000</v>
      </c>
      <c r="F19" s="298">
        <v>5140033.2193483487</v>
      </c>
      <c r="G19" s="297">
        <v>0</v>
      </c>
      <c r="H19" s="297">
        <v>486587.33558906248</v>
      </c>
      <c r="I19" s="298">
        <v>51557810.900625855</v>
      </c>
      <c r="J19" s="297">
        <v>0</v>
      </c>
    </row>
    <row r="20" spans="1:15" ht="45" customHeight="1" thickBot="1">
      <c r="A20" s="147"/>
      <c r="B20" s="299" t="s">
        <v>407</v>
      </c>
      <c r="C20" s="297">
        <v>36047844.119974203</v>
      </c>
      <c r="D20" s="297">
        <v>0</v>
      </c>
      <c r="E20" s="298">
        <v>20650000</v>
      </c>
      <c r="F20" s="298">
        <v>5140033.2193483487</v>
      </c>
      <c r="G20" s="297">
        <v>0</v>
      </c>
      <c r="H20" s="297">
        <v>486587.33558906248</v>
      </c>
      <c r="I20" s="298">
        <v>51557810.900625855</v>
      </c>
      <c r="J20" s="297">
        <v>0</v>
      </c>
      <c r="K20" s="576" t="s">
        <v>408</v>
      </c>
      <c r="L20" s="577"/>
    </row>
    <row r="21" spans="1:15" ht="15" hidden="1" customHeight="1">
      <c r="A21" s="147"/>
      <c r="B21" s="300" t="s">
        <v>409</v>
      </c>
      <c r="C21" s="294"/>
      <c r="D21" s="294"/>
      <c r="E21" s="294"/>
      <c r="F21" s="294"/>
      <c r="G21" s="294"/>
      <c r="H21" s="294"/>
      <c r="I21" s="301"/>
      <c r="J21" s="294"/>
    </row>
    <row r="22" spans="1:15" ht="15" hidden="1" customHeight="1">
      <c r="A22" s="147"/>
      <c r="B22" s="300" t="s">
        <v>410</v>
      </c>
      <c r="C22" s="294"/>
      <c r="D22" s="294"/>
      <c r="E22" s="294"/>
      <c r="F22" s="294"/>
      <c r="G22" s="294"/>
      <c r="H22" s="294"/>
      <c r="I22" s="301"/>
      <c r="J22" s="294"/>
    </row>
    <row r="23" spans="1:15">
      <c r="A23" s="147"/>
      <c r="B23" s="302" t="s">
        <v>411</v>
      </c>
      <c r="C23" s="303">
        <v>36047844.119974203</v>
      </c>
      <c r="D23" s="303"/>
      <c r="E23" s="303">
        <v>20650000</v>
      </c>
      <c r="F23" s="304">
        <v>5140033.2193483487</v>
      </c>
      <c r="G23" s="303"/>
      <c r="H23" s="303">
        <v>486587.33558906248</v>
      </c>
      <c r="I23" s="303">
        <v>51557810.900625855</v>
      </c>
      <c r="J23" s="294"/>
      <c r="O23" s="5"/>
    </row>
    <row r="24" spans="1:15" ht="14.25" hidden="1" customHeight="1">
      <c r="A24" s="147"/>
      <c r="B24" s="305" t="s">
        <v>412</v>
      </c>
      <c r="C24" s="294"/>
      <c r="D24" s="294"/>
      <c r="E24" s="294"/>
      <c r="F24" s="294"/>
      <c r="G24" s="294"/>
      <c r="H24" s="294"/>
      <c r="I24" s="301"/>
      <c r="J24" s="294"/>
    </row>
    <row r="25" spans="1:15" ht="24" hidden="1" customHeight="1">
      <c r="A25" s="147"/>
      <c r="B25" s="305" t="s">
        <v>413</v>
      </c>
      <c r="C25" s="294"/>
      <c r="D25" s="294"/>
      <c r="E25" s="294"/>
      <c r="F25" s="294"/>
      <c r="G25" s="294"/>
      <c r="H25" s="294"/>
      <c r="I25" s="301"/>
      <c r="J25" s="294"/>
    </row>
    <row r="26" spans="1:15" ht="24" hidden="1" customHeight="1">
      <c r="A26" s="147"/>
      <c r="B26" s="305" t="s">
        <v>414</v>
      </c>
      <c r="C26" s="294"/>
      <c r="D26" s="294"/>
      <c r="E26" s="294"/>
      <c r="F26" s="294"/>
      <c r="G26" s="294"/>
      <c r="H26" s="294"/>
      <c r="I26" s="301"/>
      <c r="J26" s="294"/>
    </row>
    <row r="27" spans="1:15" ht="15.75" hidden="1" customHeight="1">
      <c r="A27" s="147"/>
      <c r="B27" s="306" t="s">
        <v>415</v>
      </c>
      <c r="C27" s="297">
        <v>0</v>
      </c>
      <c r="D27" s="297">
        <v>0</v>
      </c>
      <c r="E27" s="297">
        <v>0</v>
      </c>
      <c r="F27" s="297">
        <v>0</v>
      </c>
      <c r="G27" s="297">
        <v>0</v>
      </c>
      <c r="H27" s="297">
        <v>0</v>
      </c>
      <c r="I27" s="307">
        <v>0</v>
      </c>
      <c r="J27" s="297">
        <v>0</v>
      </c>
    </row>
    <row r="28" spans="1:15" ht="15" hidden="1" customHeight="1">
      <c r="A28" s="147"/>
      <c r="B28" s="293" t="s">
        <v>409</v>
      </c>
      <c r="C28" s="294"/>
      <c r="D28" s="294"/>
      <c r="E28" s="294"/>
      <c r="F28" s="294"/>
      <c r="G28" s="294"/>
      <c r="H28" s="294"/>
      <c r="I28" s="301"/>
      <c r="J28" s="294"/>
    </row>
    <row r="29" spans="1:15" ht="15" hidden="1" customHeight="1">
      <c r="A29" s="147"/>
      <c r="B29" s="293" t="s">
        <v>410</v>
      </c>
      <c r="C29" s="294"/>
      <c r="D29" s="294"/>
      <c r="E29" s="294"/>
      <c r="F29" s="294"/>
      <c r="G29" s="294"/>
      <c r="H29" s="294"/>
      <c r="I29" s="301"/>
      <c r="J29" s="294"/>
    </row>
    <row r="30" spans="1:15" ht="15" hidden="1" customHeight="1">
      <c r="A30" s="147"/>
      <c r="B30" s="305" t="s">
        <v>411</v>
      </c>
      <c r="C30" s="294"/>
      <c r="D30" s="294"/>
      <c r="E30" s="294"/>
      <c r="F30" s="294"/>
      <c r="G30" s="294"/>
      <c r="H30" s="294"/>
      <c r="I30" s="301"/>
      <c r="J30" s="294"/>
    </row>
    <row r="31" spans="1:15" ht="15" hidden="1" customHeight="1">
      <c r="A31" s="147"/>
      <c r="B31" s="305" t="s">
        <v>412</v>
      </c>
      <c r="C31" s="294"/>
      <c r="D31" s="294"/>
      <c r="E31" s="294"/>
      <c r="F31" s="294"/>
      <c r="G31" s="294"/>
      <c r="H31" s="294"/>
      <c r="I31" s="301"/>
      <c r="J31" s="294"/>
    </row>
    <row r="32" spans="1:15" ht="24" hidden="1" customHeight="1">
      <c r="A32" s="147"/>
      <c r="B32" s="305" t="s">
        <v>413</v>
      </c>
      <c r="C32" s="294"/>
      <c r="D32" s="294"/>
      <c r="E32" s="294"/>
      <c r="F32" s="294"/>
      <c r="G32" s="294"/>
      <c r="H32" s="294"/>
      <c r="I32" s="301"/>
      <c r="J32" s="294"/>
    </row>
    <row r="33" spans="1:10" ht="24" hidden="1" customHeight="1">
      <c r="A33" s="147"/>
      <c r="B33" s="305" t="s">
        <v>414</v>
      </c>
      <c r="C33" s="294"/>
      <c r="D33" s="294"/>
      <c r="E33" s="294"/>
      <c r="F33" s="294"/>
      <c r="G33" s="294"/>
      <c r="H33" s="294"/>
      <c r="I33" s="301"/>
      <c r="J33" s="294"/>
    </row>
    <row r="34" spans="1:10" ht="15.75" hidden="1" customHeight="1">
      <c r="A34" s="147"/>
      <c r="B34" s="306" t="s">
        <v>416</v>
      </c>
      <c r="C34" s="308">
        <v>0</v>
      </c>
      <c r="D34" s="308">
        <v>0</v>
      </c>
      <c r="E34" s="308">
        <v>0</v>
      </c>
      <c r="F34" s="308">
        <v>0</v>
      </c>
      <c r="G34" s="308">
        <v>0</v>
      </c>
      <c r="H34" s="308">
        <v>0</v>
      </c>
      <c r="I34" s="309">
        <v>0</v>
      </c>
      <c r="J34" s="308">
        <v>0</v>
      </c>
    </row>
    <row r="35" spans="1:10" ht="15" hidden="1" customHeight="1">
      <c r="A35" s="147"/>
      <c r="B35" s="293" t="s">
        <v>409</v>
      </c>
      <c r="C35" s="294"/>
      <c r="D35" s="294"/>
      <c r="E35" s="294"/>
      <c r="F35" s="294"/>
      <c r="G35" s="294"/>
      <c r="H35" s="294"/>
      <c r="I35" s="301"/>
      <c r="J35" s="294"/>
    </row>
    <row r="36" spans="1:10" ht="15" hidden="1" customHeight="1">
      <c r="A36" s="147"/>
      <c r="B36" s="293" t="s">
        <v>410</v>
      </c>
      <c r="C36" s="294"/>
      <c r="D36" s="294"/>
      <c r="E36" s="294"/>
      <c r="F36" s="294"/>
      <c r="G36" s="294"/>
      <c r="H36" s="294"/>
      <c r="I36" s="301"/>
      <c r="J36" s="294"/>
    </row>
    <row r="37" spans="1:10" ht="15" hidden="1" customHeight="1">
      <c r="A37" s="147"/>
      <c r="B37" s="305" t="s">
        <v>411</v>
      </c>
      <c r="C37" s="294"/>
      <c r="D37" s="294"/>
      <c r="E37" s="294"/>
      <c r="F37" s="294"/>
      <c r="G37" s="294"/>
      <c r="H37" s="294"/>
      <c r="I37" s="301"/>
      <c r="J37" s="294"/>
    </row>
    <row r="38" spans="1:10" ht="15" hidden="1" customHeight="1">
      <c r="A38" s="147"/>
      <c r="B38" s="305" t="s">
        <v>412</v>
      </c>
      <c r="C38" s="294"/>
      <c r="D38" s="294"/>
      <c r="E38" s="294"/>
      <c r="F38" s="294"/>
      <c r="G38" s="294"/>
      <c r="H38" s="294"/>
      <c r="I38" s="301"/>
      <c r="J38" s="294"/>
    </row>
    <row r="39" spans="1:10" ht="24" hidden="1" customHeight="1">
      <c r="A39" s="147"/>
      <c r="B39" s="305" t="s">
        <v>413</v>
      </c>
      <c r="C39" s="294"/>
      <c r="D39" s="294"/>
      <c r="E39" s="294"/>
      <c r="F39" s="294"/>
      <c r="G39" s="294"/>
      <c r="H39" s="294"/>
      <c r="I39" s="301"/>
      <c r="J39" s="294"/>
    </row>
    <row r="40" spans="1:10" ht="24" hidden="1" customHeight="1">
      <c r="A40" s="147"/>
      <c r="B40" s="305" t="s">
        <v>414</v>
      </c>
      <c r="C40" s="294"/>
      <c r="D40" s="294"/>
      <c r="E40" s="294"/>
      <c r="F40" s="294"/>
      <c r="G40" s="294"/>
      <c r="H40" s="294"/>
      <c r="I40" s="301"/>
      <c r="J40" s="294"/>
    </row>
    <row r="41" spans="1:10" ht="15.75" hidden="1" customHeight="1">
      <c r="A41" s="147"/>
      <c r="B41" s="310" t="s">
        <v>417</v>
      </c>
      <c r="C41" s="297">
        <v>0</v>
      </c>
      <c r="D41" s="297">
        <v>0</v>
      </c>
      <c r="E41" s="297">
        <v>0</v>
      </c>
      <c r="F41" s="297">
        <v>0</v>
      </c>
      <c r="G41" s="297">
        <v>0</v>
      </c>
      <c r="H41" s="297">
        <v>0</v>
      </c>
      <c r="I41" s="307">
        <v>0</v>
      </c>
      <c r="J41" s="297">
        <v>0</v>
      </c>
    </row>
    <row r="42" spans="1:10" ht="15.75" hidden="1" customHeight="1">
      <c r="A42" s="147"/>
      <c r="B42" s="310" t="s">
        <v>418</v>
      </c>
      <c r="C42" s="297">
        <v>0</v>
      </c>
      <c r="D42" s="297">
        <v>0</v>
      </c>
      <c r="E42" s="297">
        <v>0</v>
      </c>
      <c r="F42" s="297">
        <v>0</v>
      </c>
      <c r="G42" s="297">
        <v>0</v>
      </c>
      <c r="H42" s="297">
        <v>0</v>
      </c>
      <c r="I42" s="307">
        <v>0</v>
      </c>
      <c r="J42" s="297">
        <v>0</v>
      </c>
    </row>
    <row r="43" spans="1:10" ht="15" hidden="1" customHeight="1">
      <c r="A43" s="147"/>
      <c r="B43" s="305" t="s">
        <v>419</v>
      </c>
      <c r="C43" s="294"/>
      <c r="D43" s="294"/>
      <c r="E43" s="294"/>
      <c r="F43" s="294"/>
      <c r="G43" s="294"/>
      <c r="H43" s="294"/>
      <c r="I43" s="301"/>
      <c r="J43" s="294"/>
    </row>
    <row r="44" spans="1:10" ht="15" hidden="1" customHeight="1">
      <c r="A44" s="147"/>
      <c r="B44" s="305" t="s">
        <v>420</v>
      </c>
      <c r="C44" s="294"/>
      <c r="D44" s="294"/>
      <c r="E44" s="294"/>
      <c r="F44" s="294"/>
      <c r="G44" s="294"/>
      <c r="H44" s="294"/>
      <c r="I44" s="301"/>
      <c r="J44" s="294"/>
    </row>
    <row r="45" spans="1:10" ht="15" hidden="1" customHeight="1">
      <c r="A45" s="147"/>
      <c r="B45" s="305" t="s">
        <v>421</v>
      </c>
      <c r="C45" s="294"/>
      <c r="D45" s="294"/>
      <c r="E45" s="294"/>
      <c r="F45" s="294"/>
      <c r="G45" s="294"/>
      <c r="H45" s="294"/>
      <c r="I45" s="301"/>
      <c r="J45" s="294"/>
    </row>
    <row r="46" spans="1:10" ht="15.75" hidden="1" customHeight="1">
      <c r="A46" s="147"/>
      <c r="B46" s="311" t="s">
        <v>422</v>
      </c>
      <c r="C46" s="312">
        <v>0</v>
      </c>
      <c r="D46" s="312">
        <v>0</v>
      </c>
      <c r="E46" s="312">
        <v>0</v>
      </c>
      <c r="F46" s="312">
        <v>0</v>
      </c>
      <c r="G46" s="312">
        <v>0</v>
      </c>
      <c r="H46" s="312">
        <v>0</v>
      </c>
      <c r="I46" s="313">
        <v>0</v>
      </c>
      <c r="J46" s="312">
        <v>0</v>
      </c>
    </row>
    <row r="47" spans="1:10" ht="15" hidden="1" customHeight="1">
      <c r="A47" s="147"/>
      <c r="B47" s="305" t="s">
        <v>423</v>
      </c>
      <c r="C47" s="294"/>
      <c r="D47" s="294"/>
      <c r="E47" s="294"/>
      <c r="F47" s="294"/>
      <c r="G47" s="294"/>
      <c r="H47" s="294"/>
      <c r="I47" s="301"/>
      <c r="J47" s="294"/>
    </row>
    <row r="48" spans="1:10" ht="15" hidden="1" customHeight="1">
      <c r="A48" s="147"/>
      <c r="B48" s="305" t="s">
        <v>424</v>
      </c>
      <c r="C48" s="294"/>
      <c r="D48" s="294"/>
      <c r="E48" s="294"/>
      <c r="F48" s="294"/>
      <c r="G48" s="294"/>
      <c r="H48" s="294"/>
      <c r="I48" s="301"/>
      <c r="J48" s="294"/>
    </row>
    <row r="49" spans="1:10" ht="15" hidden="1" customHeight="1">
      <c r="A49" s="147"/>
      <c r="B49" s="305" t="s">
        <v>425</v>
      </c>
      <c r="C49" s="294"/>
      <c r="D49" s="294"/>
      <c r="E49" s="294"/>
      <c r="F49" s="294"/>
      <c r="G49" s="294"/>
      <c r="H49" s="294"/>
      <c r="I49" s="301"/>
      <c r="J49" s="294"/>
    </row>
    <row r="50" spans="1:10" ht="15" hidden="1" customHeight="1">
      <c r="A50" s="147"/>
      <c r="B50" s="305" t="s">
        <v>426</v>
      </c>
      <c r="C50" s="294"/>
      <c r="D50" s="294"/>
      <c r="E50" s="294"/>
      <c r="F50" s="294"/>
      <c r="G50" s="294"/>
      <c r="H50" s="294"/>
      <c r="I50" s="301"/>
      <c r="J50" s="294"/>
    </row>
    <row r="51" spans="1:10" ht="15" hidden="1" customHeight="1">
      <c r="A51" s="147"/>
      <c r="B51" s="305" t="s">
        <v>427</v>
      </c>
      <c r="C51" s="294"/>
      <c r="D51" s="294"/>
      <c r="E51" s="294"/>
      <c r="F51" s="294"/>
      <c r="G51" s="294"/>
      <c r="H51" s="294"/>
      <c r="I51" s="301"/>
      <c r="J51" s="294"/>
    </row>
    <row r="52" spans="1:10" ht="15.75" hidden="1" customHeight="1">
      <c r="A52" s="147"/>
      <c r="B52" s="314" t="s">
        <v>428</v>
      </c>
      <c r="C52" s="308">
        <v>0</v>
      </c>
      <c r="D52" s="308">
        <v>0</v>
      </c>
      <c r="E52" s="308">
        <v>0</v>
      </c>
      <c r="F52" s="308">
        <v>0</v>
      </c>
      <c r="G52" s="308">
        <v>0</v>
      </c>
      <c r="H52" s="308">
        <v>0</v>
      </c>
      <c r="I52" s="309">
        <v>0</v>
      </c>
      <c r="J52" s="308">
        <v>0</v>
      </c>
    </row>
    <row r="53" spans="1:10" ht="15" hidden="1" customHeight="1">
      <c r="A53" s="147"/>
      <c r="B53" s="305" t="s">
        <v>429</v>
      </c>
      <c r="C53" s="294"/>
      <c r="D53" s="294"/>
      <c r="E53" s="294"/>
      <c r="F53" s="294"/>
      <c r="G53" s="294"/>
      <c r="H53" s="294"/>
      <c r="I53" s="301">
        <v>0</v>
      </c>
      <c r="J53" s="294"/>
    </row>
    <row r="54" spans="1:10" ht="15" hidden="1" customHeight="1">
      <c r="A54" s="147"/>
      <c r="B54" s="305" t="s">
        <v>430</v>
      </c>
      <c r="C54" s="294"/>
      <c r="D54" s="294"/>
      <c r="E54" s="294"/>
      <c r="F54" s="294"/>
      <c r="G54" s="294"/>
      <c r="H54" s="294"/>
      <c r="I54" s="301"/>
      <c r="J54" s="294"/>
    </row>
    <row r="55" spans="1:10" ht="15" hidden="1" customHeight="1">
      <c r="A55" s="147"/>
      <c r="B55" s="305" t="s">
        <v>431</v>
      </c>
      <c r="C55" s="294"/>
      <c r="D55" s="294"/>
      <c r="E55" s="294"/>
      <c r="F55" s="294"/>
      <c r="G55" s="294"/>
      <c r="H55" s="294"/>
      <c r="I55" s="301"/>
      <c r="J55" s="294"/>
    </row>
    <row r="56" spans="1:10" ht="15" hidden="1" customHeight="1">
      <c r="A56" s="147"/>
      <c r="B56" s="305" t="s">
        <v>432</v>
      </c>
      <c r="C56" s="294"/>
      <c r="D56" s="294"/>
      <c r="E56" s="294"/>
      <c r="F56" s="294"/>
      <c r="G56" s="294"/>
      <c r="H56" s="294"/>
      <c r="I56" s="301"/>
      <c r="J56" s="294"/>
    </row>
    <row r="57" spans="1:10" ht="15" hidden="1" customHeight="1">
      <c r="A57" s="147"/>
      <c r="B57" s="315" t="s">
        <v>433</v>
      </c>
      <c r="C57" s="316"/>
      <c r="D57" s="316"/>
      <c r="E57" s="316"/>
      <c r="F57" s="316"/>
      <c r="G57" s="316"/>
      <c r="H57" s="316"/>
      <c r="I57" s="317"/>
      <c r="J57" s="316"/>
    </row>
    <row r="58" spans="1:10" ht="15" hidden="1" customHeight="1">
      <c r="A58" s="147"/>
      <c r="B58" s="315"/>
      <c r="C58" s="316"/>
      <c r="D58" s="316"/>
      <c r="E58" s="316"/>
      <c r="F58" s="316"/>
      <c r="G58" s="316"/>
      <c r="H58" s="316"/>
      <c r="I58" s="317"/>
      <c r="J58" s="316"/>
    </row>
    <row r="59" spans="1:10" ht="15.75" thickBot="1">
      <c r="A59" s="147"/>
      <c r="B59" s="318" t="s">
        <v>275</v>
      </c>
      <c r="C59" s="319">
        <v>36047844.119974203</v>
      </c>
      <c r="D59" s="319">
        <v>0</v>
      </c>
      <c r="E59" s="320">
        <v>20650000</v>
      </c>
      <c r="F59" s="320">
        <v>5140033.2193483487</v>
      </c>
      <c r="G59" s="319">
        <v>0</v>
      </c>
      <c r="H59" s="319">
        <v>486587.33558906248</v>
      </c>
      <c r="I59" s="320">
        <v>51557810.900625855</v>
      </c>
      <c r="J59" s="319">
        <v>0</v>
      </c>
    </row>
    <row r="60" spans="1:10">
      <c r="A60" s="147"/>
    </row>
    <row r="61" spans="1:10" hidden="1">
      <c r="C61" s="149">
        <v>19919114.030000001</v>
      </c>
      <c r="D61" s="133"/>
      <c r="E61" s="149">
        <v>21518280.789999999</v>
      </c>
      <c r="F61" s="150">
        <v>1992824.75</v>
      </c>
      <c r="G61" s="133"/>
      <c r="H61" s="149">
        <v>424061.95</v>
      </c>
      <c r="I61" s="148">
        <f>+C61+E61-F61-G61</f>
        <v>39444570.07</v>
      </c>
    </row>
    <row r="62" spans="1:10" hidden="1">
      <c r="I62" s="151"/>
    </row>
    <row r="63" spans="1:10" hidden="1"/>
    <row r="64" spans="1:10" hidden="1"/>
    <row r="65" spans="6:7" hidden="1"/>
    <row r="66" spans="6:7" hidden="1">
      <c r="F66" s="151" t="e">
        <f>F67-F20</f>
        <v>#REF!</v>
      </c>
    </row>
    <row r="67" spans="6:7" hidden="1">
      <c r="F67" s="151" t="e">
        <f>#REF!</f>
        <v>#REF!</v>
      </c>
      <c r="G67" t="s">
        <v>434</v>
      </c>
    </row>
    <row r="68" spans="6:7" hidden="1">
      <c r="F68" s="151">
        <v>-1329036.1018701303</v>
      </c>
      <c r="G68" t="s">
        <v>435</v>
      </c>
    </row>
    <row r="69" spans="6:7" hidden="1">
      <c r="F69" s="5" t="e">
        <f>F20-F67-F68</f>
        <v>#REF!</v>
      </c>
    </row>
  </sheetData>
  <mergeCells count="21">
    <mergeCell ref="B7:J7"/>
    <mergeCell ref="B2:J2"/>
    <mergeCell ref="B3:I3"/>
    <mergeCell ref="B4:I4"/>
    <mergeCell ref="B5:J5"/>
    <mergeCell ref="B6:J6"/>
    <mergeCell ref="B8:H8"/>
    <mergeCell ref="I8:J8"/>
    <mergeCell ref="B10:B12"/>
    <mergeCell ref="C10:D10"/>
    <mergeCell ref="E10:H10"/>
    <mergeCell ref="I10:J10"/>
    <mergeCell ref="K20:L20"/>
    <mergeCell ref="K10:L10"/>
    <mergeCell ref="C11:C12"/>
    <mergeCell ref="D11:D12"/>
    <mergeCell ref="E11:E12"/>
    <mergeCell ref="F11:G11"/>
    <mergeCell ref="H11:H12"/>
    <mergeCell ref="I11:I12"/>
    <mergeCell ref="J11:J12"/>
  </mergeCells>
  <printOptions horizontalCentered="1"/>
  <pageMargins left="0" right="0" top="1.0236220472440944" bottom="0.55118110236220474" header="0.31496062992125984" footer="0.31496062992125984"/>
  <pageSetup paperSize="9" scale="82" orientation="landscape" r:id="rId1"/>
  <colBreaks count="1" manualBreakCount="1">
    <brk id="10" max="59" man="1"/>
  </colBreaks>
  <drawing r:id="rId2"/>
</worksheet>
</file>

<file path=xl/worksheets/sheet11.xml><?xml version="1.0" encoding="utf-8"?>
<worksheet xmlns="http://schemas.openxmlformats.org/spreadsheetml/2006/main" xmlns:r="http://schemas.openxmlformats.org/officeDocument/2006/relationships">
  <sheetPr>
    <tabColor rgb="FF92D050"/>
  </sheetPr>
  <dimension ref="A1:L52"/>
  <sheetViews>
    <sheetView showGridLines="0" topLeftCell="A25" zoomScaleNormal="100" zoomScaleSheetLayoutView="100" workbookViewId="0">
      <selection activeCell="H30" sqref="H30:H46"/>
    </sheetView>
  </sheetViews>
  <sheetFormatPr baseColWidth="10" defaultRowHeight="15"/>
  <cols>
    <col min="1" max="1" width="19.7109375" style="69" customWidth="1"/>
    <col min="2" max="6" width="11.7109375" style="69" customWidth="1"/>
    <col min="7" max="7" width="87.85546875" style="69" customWidth="1"/>
    <col min="8" max="8" width="14.7109375" style="69" customWidth="1"/>
    <col min="9" max="9" width="14.5703125" style="69" bestFit="1" customWidth="1"/>
    <col min="10" max="10" width="16.28515625" style="69" hidden="1" customWidth="1"/>
    <col min="11" max="11" width="16" style="69" hidden="1" customWidth="1"/>
    <col min="12" max="12" width="13.28515625" style="69" hidden="1" customWidth="1"/>
    <col min="13" max="14" width="0" style="69" hidden="1" customWidth="1"/>
    <col min="15" max="16384" width="11.42578125" style="69"/>
  </cols>
  <sheetData>
    <row r="1" spans="1:12" ht="60" customHeight="1" thickBot="1">
      <c r="A1" s="68"/>
      <c r="B1" s="68"/>
      <c r="C1" s="68"/>
      <c r="D1" s="68"/>
      <c r="E1" s="68"/>
      <c r="F1" s="68"/>
      <c r="G1" s="68"/>
      <c r="H1" s="68"/>
    </row>
    <row r="2" spans="1:12" ht="15.75" thickBot="1">
      <c r="A2" s="434" t="s">
        <v>436</v>
      </c>
      <c r="B2" s="435"/>
      <c r="C2" s="435"/>
      <c r="D2" s="435"/>
      <c r="E2" s="435"/>
      <c r="F2" s="435"/>
      <c r="G2" s="435"/>
      <c r="H2" s="436"/>
    </row>
    <row r="3" spans="1:12" ht="15.75" customHeight="1">
      <c r="A3" s="437" t="s">
        <v>1</v>
      </c>
      <c r="B3" s="658"/>
      <c r="C3" s="658"/>
      <c r="D3" s="658"/>
      <c r="E3" s="658"/>
      <c r="F3" s="658"/>
      <c r="G3" s="438"/>
      <c r="H3" s="322" t="s">
        <v>2</v>
      </c>
    </row>
    <row r="4" spans="1:12" ht="21.75" customHeight="1">
      <c r="A4" s="659" t="s">
        <v>3</v>
      </c>
      <c r="B4" s="660"/>
      <c r="C4" s="660"/>
      <c r="D4" s="660"/>
      <c r="E4" s="660"/>
      <c r="F4" s="660"/>
      <c r="G4" s="661"/>
      <c r="H4" s="323">
        <v>2021</v>
      </c>
    </row>
    <row r="5" spans="1:12" ht="15" customHeight="1">
      <c r="A5" s="662" t="s">
        <v>4</v>
      </c>
      <c r="B5" s="663"/>
      <c r="C5" s="663"/>
      <c r="D5" s="663"/>
      <c r="E5" s="663"/>
      <c r="F5" s="663"/>
      <c r="G5" s="663"/>
      <c r="H5" s="664"/>
    </row>
    <row r="6" spans="1:12">
      <c r="A6" s="662" t="s">
        <v>5</v>
      </c>
      <c r="B6" s="663"/>
      <c r="C6" s="663"/>
      <c r="D6" s="663"/>
      <c r="E6" s="663"/>
      <c r="F6" s="663"/>
      <c r="G6" s="663"/>
      <c r="H6" s="664"/>
    </row>
    <row r="7" spans="1:12" ht="15.75" thickBot="1">
      <c r="A7" s="665" t="s">
        <v>437</v>
      </c>
      <c r="B7" s="666"/>
      <c r="C7" s="666"/>
      <c r="D7" s="666"/>
      <c r="E7" s="666"/>
      <c r="F7" s="666"/>
      <c r="G7" s="666"/>
      <c r="H7" s="667"/>
    </row>
    <row r="8" spans="1:12" ht="7.5" customHeight="1" thickBot="1">
      <c r="A8" s="668"/>
      <c r="B8" s="669"/>
      <c r="C8" s="669"/>
      <c r="D8" s="669"/>
      <c r="E8" s="669"/>
      <c r="F8" s="669"/>
      <c r="G8" s="669"/>
      <c r="H8" s="324"/>
    </row>
    <row r="9" spans="1:12" ht="18.75" customHeight="1" thickBot="1">
      <c r="A9" s="625" t="s">
        <v>438</v>
      </c>
      <c r="B9" s="626"/>
      <c r="C9" s="626"/>
      <c r="D9" s="626"/>
      <c r="E9" s="626"/>
      <c r="F9" s="626"/>
      <c r="G9" s="627"/>
      <c r="H9" s="325" t="s">
        <v>439</v>
      </c>
      <c r="J9" s="152">
        <v>0</v>
      </c>
    </row>
    <row r="10" spans="1:12">
      <c r="A10" s="628" t="s">
        <v>440</v>
      </c>
      <c r="B10" s="629"/>
      <c r="C10" s="629"/>
      <c r="D10" s="629"/>
      <c r="E10" s="629"/>
      <c r="F10" s="629"/>
      <c r="G10" s="630"/>
      <c r="H10" s="326">
        <v>2700000</v>
      </c>
      <c r="I10"/>
      <c r="K10" s="5">
        <v>0</v>
      </c>
      <c r="L10" s="153">
        <f>H10-'8. Financiación de actividades'!E17</f>
        <v>0</v>
      </c>
    </row>
    <row r="11" spans="1:12">
      <c r="A11" s="670" t="s">
        <v>441</v>
      </c>
      <c r="B11" s="671"/>
      <c r="C11" s="671"/>
      <c r="D11" s="671"/>
      <c r="E11" s="671"/>
      <c r="F11" s="671"/>
      <c r="G11" s="672"/>
      <c r="H11" s="327">
        <v>2700000</v>
      </c>
      <c r="I11" s="70"/>
      <c r="J11"/>
    </row>
    <row r="12" spans="1:12">
      <c r="A12" s="619"/>
      <c r="B12" s="620"/>
      <c r="C12" s="620"/>
      <c r="D12" s="620"/>
      <c r="E12" s="620"/>
      <c r="F12" s="620"/>
      <c r="G12" s="621"/>
      <c r="H12" s="294"/>
      <c r="I12" s="70"/>
      <c r="J12"/>
    </row>
    <row r="13" spans="1:12">
      <c r="A13" s="631" t="s">
        <v>442</v>
      </c>
      <c r="B13" s="632"/>
      <c r="C13" s="632"/>
      <c r="D13" s="632"/>
      <c r="E13" s="632"/>
      <c r="F13" s="632"/>
      <c r="G13" s="633"/>
      <c r="H13" s="297">
        <v>14006046.530000001</v>
      </c>
      <c r="I13" s="70"/>
      <c r="J13"/>
    </row>
    <row r="14" spans="1:12" collapsed="1">
      <c r="A14" s="607" t="s">
        <v>443</v>
      </c>
      <c r="B14" s="608"/>
      <c r="C14" s="608"/>
      <c r="D14" s="608"/>
      <c r="E14" s="608"/>
      <c r="F14" s="608"/>
      <c r="G14" s="609"/>
      <c r="H14" s="297">
        <v>3828046.5300000003</v>
      </c>
      <c r="I14" s="70"/>
      <c r="J14" s="73"/>
      <c r="K14" s="154">
        <f>H14+H43-'3. P y G PRESENTACION'!B13*1.03</f>
        <v>-2001001.3958999999</v>
      </c>
      <c r="L14" s="115">
        <f>H14-'8. Financiación de actividades'!E15*1.03</f>
        <v>-114841.39589999989</v>
      </c>
    </row>
    <row r="15" spans="1:12">
      <c r="A15" s="636" t="s">
        <v>444</v>
      </c>
      <c r="B15" s="637"/>
      <c r="C15" s="637"/>
      <c r="D15" s="637"/>
      <c r="E15" s="637"/>
      <c r="F15" s="637"/>
      <c r="G15" s="638"/>
      <c r="H15" s="316">
        <v>613558.43000000005</v>
      </c>
      <c r="I15" s="70"/>
      <c r="J15" s="155"/>
      <c r="K15" s="156"/>
    </row>
    <row r="16" spans="1:12">
      <c r="A16" s="639" t="s">
        <v>445</v>
      </c>
      <c r="B16" s="640"/>
      <c r="C16" s="640"/>
      <c r="D16" s="640"/>
      <c r="E16" s="640"/>
      <c r="F16" s="640"/>
      <c r="G16" s="640"/>
      <c r="H16" s="328"/>
      <c r="I16" s="70"/>
      <c r="J16" s="73"/>
      <c r="K16" s="73"/>
    </row>
    <row r="17" spans="1:12">
      <c r="A17" s="641" t="s">
        <v>446</v>
      </c>
      <c r="B17" s="642"/>
      <c r="C17" s="642"/>
      <c r="D17" s="642"/>
      <c r="E17" s="642"/>
      <c r="F17" s="642"/>
      <c r="G17" s="642"/>
      <c r="H17" s="329">
        <v>2207163.1</v>
      </c>
      <c r="I17" s="70"/>
      <c r="J17" s="73"/>
      <c r="K17" s="73"/>
    </row>
    <row r="18" spans="1:12">
      <c r="A18" s="643" t="s">
        <v>447</v>
      </c>
      <c r="B18" s="644"/>
      <c r="C18" s="644"/>
      <c r="D18" s="644"/>
      <c r="E18" s="644"/>
      <c r="F18" s="644"/>
      <c r="G18" s="645"/>
      <c r="H18" s="330"/>
      <c r="I18" s="70"/>
      <c r="J18" s="73"/>
      <c r="K18" s="73"/>
    </row>
    <row r="19" spans="1:12">
      <c r="A19" s="643" t="s">
        <v>448</v>
      </c>
      <c r="B19" s="644"/>
      <c r="C19" s="644"/>
      <c r="D19" s="644"/>
      <c r="E19" s="644"/>
      <c r="F19" s="644"/>
      <c r="G19" s="645"/>
      <c r="H19" s="327">
        <v>857325</v>
      </c>
      <c r="I19" s="70"/>
      <c r="J19" s="155"/>
      <c r="K19" s="155"/>
      <c r="L19" s="156"/>
    </row>
    <row r="20" spans="1:12" ht="16.5" customHeight="1">
      <c r="A20" s="643" t="s">
        <v>449</v>
      </c>
      <c r="B20" s="644"/>
      <c r="C20" s="644"/>
      <c r="D20" s="644"/>
      <c r="E20" s="644"/>
      <c r="F20" s="644"/>
      <c r="G20" s="645"/>
      <c r="H20" s="294">
        <v>150000</v>
      </c>
      <c r="I20" s="70"/>
      <c r="J20" s="73"/>
      <c r="K20" s="73"/>
    </row>
    <row r="21" spans="1:12">
      <c r="A21" s="646"/>
      <c r="B21" s="647"/>
      <c r="C21" s="647"/>
      <c r="D21" s="647"/>
      <c r="E21" s="647"/>
      <c r="F21" s="647"/>
      <c r="G21" s="648"/>
      <c r="H21" s="294"/>
      <c r="I21" s="70"/>
      <c r="J21" s="73"/>
    </row>
    <row r="22" spans="1:12">
      <c r="A22" s="631" t="s">
        <v>450</v>
      </c>
      <c r="B22" s="632"/>
      <c r="C22" s="632"/>
      <c r="D22" s="632"/>
      <c r="E22" s="632"/>
      <c r="F22" s="632"/>
      <c r="G22" s="633"/>
      <c r="H22" s="297">
        <v>10178000</v>
      </c>
      <c r="I22" s="70"/>
      <c r="J22" s="73"/>
      <c r="K22" s="153">
        <f>H22+SUM(H41:H42)-'3. P y G PRESENTACION'!B22</f>
        <v>0</v>
      </c>
      <c r="L22" s="153">
        <f>H22-'8. Financiación de actividades'!E16</f>
        <v>-3050688.76</v>
      </c>
    </row>
    <row r="23" spans="1:12">
      <c r="A23" s="649" t="s">
        <v>451</v>
      </c>
      <c r="B23" s="650"/>
      <c r="C23" s="650"/>
      <c r="D23" s="650"/>
      <c r="E23" s="650"/>
      <c r="F23" s="650"/>
      <c r="G23" s="651"/>
      <c r="H23" s="304">
        <v>10178000</v>
      </c>
      <c r="I23" s="70"/>
    </row>
    <row r="24" spans="1:12" ht="27" customHeight="1">
      <c r="A24" s="652" t="s">
        <v>275</v>
      </c>
      <c r="B24" s="653"/>
      <c r="C24" s="653"/>
      <c r="D24" s="653"/>
      <c r="E24" s="653"/>
      <c r="F24" s="653"/>
      <c r="G24" s="654"/>
      <c r="H24" s="634">
        <v>16706046.530000001</v>
      </c>
      <c r="I24"/>
      <c r="J24" s="153">
        <v>-3050688.76</v>
      </c>
    </row>
    <row r="25" spans="1:12" ht="3" customHeight="1" thickBot="1">
      <c r="A25" s="655"/>
      <c r="B25" s="656"/>
      <c r="C25" s="656"/>
      <c r="D25" s="656"/>
      <c r="E25" s="656"/>
      <c r="F25" s="656"/>
      <c r="G25" s="657"/>
      <c r="H25" s="635"/>
      <c r="I25"/>
    </row>
    <row r="26" spans="1:12" ht="15.75" thickBot="1">
      <c r="A26" s="331"/>
      <c r="B26" s="332"/>
      <c r="C26" s="332"/>
      <c r="D26" s="332"/>
      <c r="E26" s="332"/>
      <c r="F26" s="332"/>
      <c r="G26" s="332"/>
      <c r="H26" s="333"/>
      <c r="I26"/>
    </row>
    <row r="27" spans="1:12" ht="15.75" thickBot="1">
      <c r="A27" s="622" t="s">
        <v>452</v>
      </c>
      <c r="B27" s="623"/>
      <c r="C27" s="623"/>
      <c r="D27" s="623"/>
      <c r="E27" s="623"/>
      <c r="F27" s="623"/>
      <c r="G27" s="623"/>
      <c r="H27" s="624"/>
      <c r="I27"/>
    </row>
    <row r="28" spans="1:12" ht="7.5" customHeight="1" thickBot="1">
      <c r="A28" s="334"/>
      <c r="B28" s="335"/>
      <c r="C28" s="335"/>
      <c r="D28" s="335"/>
      <c r="E28" s="335"/>
      <c r="F28" s="335"/>
      <c r="G28" s="335"/>
      <c r="H28" s="336"/>
      <c r="I28"/>
    </row>
    <row r="29" spans="1:12" ht="15.75" thickBot="1">
      <c r="A29" s="625" t="s">
        <v>438</v>
      </c>
      <c r="B29" s="626"/>
      <c r="C29" s="626"/>
      <c r="D29" s="626"/>
      <c r="E29" s="626"/>
      <c r="F29" s="626"/>
      <c r="G29" s="627"/>
      <c r="H29" s="325" t="s">
        <v>439</v>
      </c>
      <c r="I29"/>
    </row>
    <row r="30" spans="1:12">
      <c r="A30" s="628" t="s">
        <v>440</v>
      </c>
      <c r="B30" s="629"/>
      <c r="C30" s="629"/>
      <c r="D30" s="629"/>
      <c r="E30" s="629"/>
      <c r="F30" s="629"/>
      <c r="G30" s="630"/>
      <c r="H30" s="326">
        <v>0</v>
      </c>
      <c r="I30"/>
      <c r="L30" s="153">
        <f>H30-'8. Financiación de actividades'!F17</f>
        <v>0</v>
      </c>
    </row>
    <row r="31" spans="1:12">
      <c r="A31" s="619" t="s">
        <v>453</v>
      </c>
      <c r="B31" s="620"/>
      <c r="C31" s="620"/>
      <c r="D31" s="620"/>
      <c r="E31" s="620"/>
      <c r="F31" s="620"/>
      <c r="G31" s="621"/>
      <c r="H31" s="294"/>
      <c r="I31"/>
      <c r="L31" s="157"/>
    </row>
    <row r="32" spans="1:12">
      <c r="A32" s="619" t="s">
        <v>454</v>
      </c>
      <c r="B32" s="620"/>
      <c r="C32" s="620"/>
      <c r="D32" s="620"/>
      <c r="E32" s="620"/>
      <c r="F32" s="620"/>
      <c r="G32" s="621"/>
      <c r="H32" s="294"/>
      <c r="I32" s="70"/>
      <c r="L32" s="157"/>
    </row>
    <row r="33" spans="1:12">
      <c r="A33" s="619" t="s">
        <v>455</v>
      </c>
      <c r="B33" s="620"/>
      <c r="C33" s="620"/>
      <c r="D33" s="620"/>
      <c r="E33" s="620"/>
      <c r="F33" s="620"/>
      <c r="G33" s="621"/>
      <c r="H33" s="294"/>
      <c r="I33"/>
      <c r="L33" s="157"/>
    </row>
    <row r="34" spans="1:12">
      <c r="A34" s="619" t="s">
        <v>456</v>
      </c>
      <c r="B34" s="620"/>
      <c r="C34" s="620"/>
      <c r="D34" s="620"/>
      <c r="E34" s="620"/>
      <c r="F34" s="620"/>
      <c r="G34" s="621"/>
      <c r="H34" s="327">
        <v>0</v>
      </c>
      <c r="I34"/>
      <c r="L34" s="157"/>
    </row>
    <row r="35" spans="1:12">
      <c r="A35" s="619" t="s">
        <v>457</v>
      </c>
      <c r="B35" s="620"/>
      <c r="C35" s="620"/>
      <c r="D35" s="620"/>
      <c r="E35" s="620"/>
      <c r="F35" s="620"/>
      <c r="G35" s="621"/>
      <c r="H35" s="327"/>
      <c r="I35"/>
      <c r="L35" s="157"/>
    </row>
    <row r="36" spans="1:12">
      <c r="A36" s="631" t="s">
        <v>442</v>
      </c>
      <c r="B36" s="632"/>
      <c r="C36" s="632"/>
      <c r="D36" s="632"/>
      <c r="E36" s="632"/>
      <c r="F36" s="632"/>
      <c r="G36" s="633"/>
      <c r="H36" s="297">
        <v>16399355</v>
      </c>
      <c r="I36"/>
      <c r="J36" s="73"/>
      <c r="L36" s="157"/>
    </row>
    <row r="37" spans="1:12">
      <c r="A37" s="619" t="s">
        <v>453</v>
      </c>
      <c r="B37" s="620"/>
      <c r="C37" s="620"/>
      <c r="D37" s="620"/>
      <c r="E37" s="620"/>
      <c r="F37" s="620"/>
      <c r="G37" s="621"/>
      <c r="H37" s="294"/>
      <c r="I37"/>
      <c r="J37" s="73"/>
      <c r="L37" s="157"/>
    </row>
    <row r="38" spans="1:12">
      <c r="A38" s="619" t="s">
        <v>454</v>
      </c>
      <c r="B38" s="620"/>
      <c r="C38" s="620"/>
      <c r="D38" s="620"/>
      <c r="E38" s="620"/>
      <c r="F38" s="620"/>
      <c r="G38" s="621"/>
      <c r="H38" s="294"/>
      <c r="I38"/>
      <c r="J38" s="73"/>
      <c r="L38" s="157"/>
    </row>
    <row r="39" spans="1:12">
      <c r="A39" s="619" t="s">
        <v>455</v>
      </c>
      <c r="B39" s="620"/>
      <c r="C39" s="620"/>
      <c r="D39" s="620"/>
      <c r="E39" s="620"/>
      <c r="F39" s="620"/>
      <c r="G39" s="621"/>
      <c r="H39" s="294"/>
      <c r="I39"/>
      <c r="J39" s="73"/>
      <c r="L39" s="157"/>
    </row>
    <row r="40" spans="1:12">
      <c r="A40" s="607" t="s">
        <v>458</v>
      </c>
      <c r="B40" s="608"/>
      <c r="C40" s="608"/>
      <c r="D40" s="608"/>
      <c r="E40" s="608"/>
      <c r="F40" s="608"/>
      <c r="G40" s="609"/>
      <c r="H40" s="297">
        <v>16399355</v>
      </c>
      <c r="I40"/>
      <c r="J40" s="73"/>
      <c r="L40" s="153">
        <f>SUM(H41:H42)-'8. Financiación de actividades'!F16</f>
        <v>3050688.76</v>
      </c>
    </row>
    <row r="41" spans="1:12">
      <c r="A41" s="610" t="s">
        <v>539</v>
      </c>
      <c r="B41" s="611"/>
      <c r="C41" s="611"/>
      <c r="D41" s="611"/>
      <c r="E41" s="611"/>
      <c r="F41" s="611"/>
      <c r="G41" s="612"/>
      <c r="H41" s="327">
        <v>3050688.76</v>
      </c>
      <c r="I41"/>
      <c r="J41" s="73"/>
    </row>
    <row r="42" spans="1:12">
      <c r="A42" s="610" t="s">
        <v>459</v>
      </c>
      <c r="B42" s="611"/>
      <c r="C42" s="611"/>
      <c r="D42" s="611"/>
      <c r="E42" s="611"/>
      <c r="F42" s="611"/>
      <c r="G42" s="612"/>
      <c r="H42" s="327">
        <v>4448666.24</v>
      </c>
      <c r="I42"/>
    </row>
    <row r="43" spans="1:12">
      <c r="A43" s="613" t="s">
        <v>460</v>
      </c>
      <c r="B43" s="614"/>
      <c r="C43" s="614"/>
      <c r="D43" s="614"/>
      <c r="E43" s="614"/>
      <c r="F43" s="614"/>
      <c r="G43" s="615"/>
      <c r="H43" s="297">
        <v>8900000</v>
      </c>
      <c r="I43"/>
      <c r="L43" s="115">
        <f>H43-'8. Financiación de actividades'!F15*1.03</f>
        <v>-267000</v>
      </c>
    </row>
    <row r="44" spans="1:12">
      <c r="A44" s="616" t="s">
        <v>461</v>
      </c>
      <c r="B44" s="617"/>
      <c r="C44" s="617"/>
      <c r="D44" s="617"/>
      <c r="E44" s="617"/>
      <c r="F44" s="617"/>
      <c r="G44" s="618"/>
      <c r="H44" s="294">
        <v>2090000</v>
      </c>
      <c r="I44"/>
    </row>
    <row r="45" spans="1:12">
      <c r="A45" s="616" t="s">
        <v>462</v>
      </c>
      <c r="B45" s="617"/>
      <c r="C45" s="617"/>
      <c r="D45" s="617"/>
      <c r="E45" s="617"/>
      <c r="F45" s="617"/>
      <c r="G45" s="618"/>
      <c r="H45" s="294">
        <v>6810000</v>
      </c>
      <c r="I45"/>
    </row>
    <row r="46" spans="1:12" ht="15.75" thickBot="1">
      <c r="A46" s="602" t="s">
        <v>275</v>
      </c>
      <c r="B46" s="603"/>
      <c r="C46" s="603"/>
      <c r="D46" s="603"/>
      <c r="E46" s="603"/>
      <c r="F46" s="603"/>
      <c r="G46" s="604"/>
      <c r="H46" s="319">
        <v>16399355</v>
      </c>
      <c r="I46"/>
      <c r="J46" s="153">
        <v>3050688.76</v>
      </c>
    </row>
    <row r="47" spans="1:12" ht="7.5" customHeight="1">
      <c r="A47" s="337"/>
      <c r="B47" s="337"/>
      <c r="C47" s="337"/>
      <c r="D47" s="337"/>
      <c r="E47" s="337"/>
      <c r="F47" s="337"/>
      <c r="G47" s="337"/>
      <c r="H47" s="337"/>
    </row>
    <row r="48" spans="1:12">
      <c r="A48" s="605" t="s">
        <v>540</v>
      </c>
      <c r="B48" s="605"/>
      <c r="C48" s="605"/>
      <c r="D48" s="605"/>
      <c r="E48" s="605"/>
      <c r="F48" s="605"/>
      <c r="G48" s="605"/>
      <c r="H48" s="605"/>
    </row>
    <row r="49" spans="1:8" ht="63.75" customHeight="1">
      <c r="A49" s="606" t="s">
        <v>463</v>
      </c>
      <c r="B49" s="606"/>
      <c r="C49" s="606"/>
      <c r="D49" s="606"/>
      <c r="E49" s="606"/>
      <c r="F49" s="606"/>
      <c r="G49" s="606"/>
      <c r="H49" s="606"/>
    </row>
    <row r="50" spans="1:8">
      <c r="A50" s="158"/>
      <c r="B50" s="158"/>
      <c r="C50" s="158"/>
      <c r="D50" s="158"/>
      <c r="E50" s="158"/>
      <c r="F50" s="158"/>
      <c r="G50" s="158"/>
      <c r="H50" s="158"/>
    </row>
    <row r="51" spans="1:8">
      <c r="A51" s="158"/>
      <c r="B51" s="158"/>
      <c r="C51" s="158"/>
      <c r="D51" s="158"/>
      <c r="E51" s="158"/>
      <c r="F51" s="158"/>
      <c r="G51" s="158"/>
      <c r="H51" s="158"/>
    </row>
    <row r="52" spans="1:8">
      <c r="A52" s="158"/>
      <c r="B52" s="158"/>
      <c r="C52" s="158"/>
      <c r="D52" s="158"/>
      <c r="E52" s="158"/>
      <c r="F52" s="158"/>
      <c r="G52" s="158"/>
      <c r="H52" s="158"/>
    </row>
  </sheetData>
  <mergeCells count="45">
    <mergeCell ref="A13:G13"/>
    <mergeCell ref="A2:H2"/>
    <mergeCell ref="A3:G3"/>
    <mergeCell ref="A4:G4"/>
    <mergeCell ref="A5:H5"/>
    <mergeCell ref="A6:H6"/>
    <mergeCell ref="A7:H7"/>
    <mergeCell ref="A8:G8"/>
    <mergeCell ref="A9:G9"/>
    <mergeCell ref="A10:G10"/>
    <mergeCell ref="A11:G11"/>
    <mergeCell ref="A12:G12"/>
    <mergeCell ref="H24:H25"/>
    <mergeCell ref="A14:G14"/>
    <mergeCell ref="A15:G15"/>
    <mergeCell ref="A16:G16"/>
    <mergeCell ref="A17:G17"/>
    <mergeCell ref="A18:G18"/>
    <mergeCell ref="A19:G19"/>
    <mergeCell ref="A20:G20"/>
    <mergeCell ref="A21:G21"/>
    <mergeCell ref="A22:G22"/>
    <mergeCell ref="A23:G23"/>
    <mergeCell ref="A24:G25"/>
    <mergeCell ref="A39:G39"/>
    <mergeCell ref="A27:H27"/>
    <mergeCell ref="A29:G29"/>
    <mergeCell ref="A30:G30"/>
    <mergeCell ref="A31:G31"/>
    <mergeCell ref="A32:G32"/>
    <mergeCell ref="A33:G33"/>
    <mergeCell ref="A34:G34"/>
    <mergeCell ref="A35:G35"/>
    <mergeCell ref="A36:G36"/>
    <mergeCell ref="A37:G37"/>
    <mergeCell ref="A38:G38"/>
    <mergeCell ref="A46:G46"/>
    <mergeCell ref="A48:H48"/>
    <mergeCell ref="A49:H49"/>
    <mergeCell ref="A40:G40"/>
    <mergeCell ref="A41:G41"/>
    <mergeCell ref="A42:G42"/>
    <mergeCell ref="A43:G43"/>
    <mergeCell ref="A44:G44"/>
    <mergeCell ref="A45:G45"/>
  </mergeCells>
  <printOptions horizontalCentered="1"/>
  <pageMargins left="0" right="0" top="0.43307086614173229" bottom="0.39370078740157483" header="0.19685039370078741" footer="0.19685039370078741"/>
  <pageSetup paperSize="9" scale="61" orientation="landscape" r:id="rId1"/>
  <drawing r:id="rId2"/>
</worksheet>
</file>

<file path=xl/worksheets/sheet12.xml><?xml version="1.0" encoding="utf-8"?>
<worksheet xmlns="http://schemas.openxmlformats.org/spreadsheetml/2006/main" xmlns:r="http://schemas.openxmlformats.org/officeDocument/2006/relationships">
  <sheetPr>
    <tabColor rgb="FF92D050"/>
  </sheetPr>
  <dimension ref="A1:R60"/>
  <sheetViews>
    <sheetView showGridLines="0" tabSelected="1" topLeftCell="A25" zoomScaleNormal="100" zoomScaleSheetLayoutView="100" workbookViewId="0">
      <selection activeCell="B45" sqref="B45:C45"/>
    </sheetView>
  </sheetViews>
  <sheetFormatPr baseColWidth="10" defaultRowHeight="15"/>
  <cols>
    <col min="1" max="1" width="26.28515625" style="146" customWidth="1"/>
    <col min="2" max="2" width="10.7109375" style="146" customWidth="1"/>
    <col min="3" max="6" width="13.7109375" style="146" customWidth="1"/>
    <col min="7" max="7" width="14.7109375" style="146" customWidth="1"/>
    <col min="8" max="8" width="2.7109375" style="146" customWidth="1"/>
    <col min="9" max="9" width="11.42578125" style="146"/>
    <col min="10" max="10" width="28" style="146" hidden="1" customWidth="1"/>
    <col min="11" max="11" width="12" style="146" hidden="1" customWidth="1"/>
    <col min="12" max="15" width="14" style="146" hidden="1" customWidth="1"/>
    <col min="16" max="19" width="0" style="146" hidden="1" customWidth="1"/>
    <col min="20" max="16384" width="11.42578125" style="146"/>
  </cols>
  <sheetData>
    <row r="1" spans="1:9" ht="60" customHeight="1" thickBot="1">
      <c r="A1" s="147"/>
      <c r="B1" s="147"/>
      <c r="C1" s="147"/>
      <c r="D1" s="147"/>
      <c r="E1" s="147"/>
      <c r="F1" s="147"/>
      <c r="G1" s="147"/>
      <c r="H1" s="147"/>
      <c r="I1" s="147"/>
    </row>
    <row r="2" spans="1:9" ht="21.75" customHeight="1" thickBot="1">
      <c r="A2" s="434" t="s">
        <v>464</v>
      </c>
      <c r="B2" s="435"/>
      <c r="C2" s="435"/>
      <c r="D2" s="435"/>
      <c r="E2" s="435"/>
      <c r="F2" s="435"/>
      <c r="G2" s="435"/>
      <c r="H2" s="435"/>
      <c r="I2" s="436"/>
    </row>
    <row r="3" spans="1:9" ht="19.5" customHeight="1">
      <c r="A3" s="481" t="s">
        <v>1</v>
      </c>
      <c r="B3" s="482"/>
      <c r="C3" s="482"/>
      <c r="D3" s="482"/>
      <c r="E3" s="482"/>
      <c r="F3" s="482"/>
      <c r="G3" s="482"/>
      <c r="H3" s="483"/>
      <c r="I3" s="273" t="s">
        <v>2</v>
      </c>
    </row>
    <row r="4" spans="1:9" ht="22.5" customHeight="1" thickBot="1">
      <c r="A4" s="485" t="s">
        <v>281</v>
      </c>
      <c r="B4" s="485"/>
      <c r="C4" s="485"/>
      <c r="D4" s="485"/>
      <c r="E4" s="485"/>
      <c r="F4" s="485"/>
      <c r="G4" s="485"/>
      <c r="H4" s="485"/>
      <c r="I4" s="183">
        <v>2021</v>
      </c>
    </row>
    <row r="5" spans="1:9" ht="24.75" customHeight="1">
      <c r="A5" s="596" t="s">
        <v>4</v>
      </c>
      <c r="B5" s="597"/>
      <c r="C5" s="597"/>
      <c r="D5" s="597"/>
      <c r="E5" s="597"/>
      <c r="F5" s="597"/>
      <c r="G5" s="597"/>
      <c r="H5" s="597"/>
      <c r="I5" s="598"/>
    </row>
    <row r="6" spans="1:9" ht="19.5" customHeight="1" thickBot="1">
      <c r="A6" s="599" t="s">
        <v>5</v>
      </c>
      <c r="B6" s="600"/>
      <c r="C6" s="600"/>
      <c r="D6" s="600"/>
      <c r="E6" s="600"/>
      <c r="F6" s="600"/>
      <c r="G6" s="600"/>
      <c r="H6" s="600"/>
      <c r="I6" s="601"/>
    </row>
    <row r="7" spans="1:9" ht="30" customHeight="1" thickBot="1">
      <c r="A7" s="622" t="s">
        <v>465</v>
      </c>
      <c r="B7" s="623"/>
      <c r="C7" s="623"/>
      <c r="D7" s="623"/>
      <c r="E7" s="623"/>
      <c r="F7" s="623"/>
      <c r="G7" s="623"/>
      <c r="H7" s="623"/>
      <c r="I7" s="624"/>
    </row>
    <row r="8" spans="1:9">
      <c r="A8" s="354"/>
      <c r="B8" s="355"/>
      <c r="C8" s="355"/>
      <c r="D8" s="355"/>
      <c r="E8" s="355"/>
      <c r="F8" s="355"/>
      <c r="G8" s="355"/>
      <c r="H8" s="355"/>
      <c r="I8" s="356"/>
    </row>
    <row r="9" spans="1:9">
      <c r="A9" s="357"/>
      <c r="B9" s="358" t="s">
        <v>466</v>
      </c>
      <c r="C9" s="359"/>
      <c r="D9" s="359"/>
      <c r="E9" s="359"/>
      <c r="F9" s="359"/>
      <c r="G9" s="359"/>
      <c r="H9" s="359"/>
      <c r="I9" s="360"/>
    </row>
    <row r="10" spans="1:9" ht="14.1" customHeight="1">
      <c r="A10" s="357"/>
      <c r="B10" s="359"/>
      <c r="C10" s="359"/>
      <c r="D10" s="359"/>
      <c r="E10" s="359"/>
      <c r="F10" s="359"/>
      <c r="G10" s="359"/>
      <c r="H10" s="359"/>
      <c r="I10" s="360"/>
    </row>
    <row r="11" spans="1:9">
      <c r="A11" s="357"/>
      <c r="B11" s="361" t="s">
        <v>12</v>
      </c>
      <c r="C11" s="362" t="s">
        <v>467</v>
      </c>
      <c r="D11" s="359"/>
      <c r="E11" s="359"/>
      <c r="F11" s="359"/>
      <c r="G11" s="359"/>
      <c r="H11" s="359"/>
      <c r="I11" s="360"/>
    </row>
    <row r="12" spans="1:9">
      <c r="A12" s="357"/>
      <c r="B12" s="361"/>
      <c r="C12" s="362" t="s">
        <v>468</v>
      </c>
      <c r="D12" s="359"/>
      <c r="E12" s="359"/>
      <c r="F12" s="359"/>
      <c r="G12" s="359"/>
      <c r="H12" s="359"/>
      <c r="I12" s="360"/>
    </row>
    <row r="13" spans="1:9">
      <c r="A13" s="357"/>
      <c r="B13" s="361"/>
      <c r="C13" s="362" t="s">
        <v>469</v>
      </c>
      <c r="D13" s="359"/>
      <c r="E13" s="359"/>
      <c r="F13" s="359"/>
      <c r="G13" s="359"/>
      <c r="H13" s="359"/>
      <c r="I13" s="360"/>
    </row>
    <row r="14" spans="1:9">
      <c r="A14" s="357"/>
      <c r="B14" s="361"/>
      <c r="C14" s="362" t="s">
        <v>470</v>
      </c>
      <c r="D14" s="359"/>
      <c r="E14" s="359"/>
      <c r="F14" s="359"/>
      <c r="G14" s="359"/>
      <c r="H14" s="359"/>
      <c r="I14" s="360"/>
    </row>
    <row r="15" spans="1:9">
      <c r="A15" s="357"/>
      <c r="B15" s="361"/>
      <c r="C15" s="362" t="s">
        <v>471</v>
      </c>
      <c r="D15" s="359"/>
      <c r="E15" s="359"/>
      <c r="F15" s="359"/>
      <c r="G15" s="359"/>
      <c r="H15" s="359"/>
      <c r="I15" s="360"/>
    </row>
    <row r="16" spans="1:9">
      <c r="A16" s="357"/>
      <c r="B16" s="363" t="s">
        <v>472</v>
      </c>
      <c r="C16" s="363"/>
      <c r="D16" s="363"/>
      <c r="E16" s="363"/>
      <c r="F16" s="363"/>
      <c r="G16" s="363"/>
      <c r="H16" s="363"/>
      <c r="I16" s="360"/>
    </row>
    <row r="17" spans="1:15" ht="14.25" customHeight="1">
      <c r="A17" s="357"/>
      <c r="B17" s="363"/>
      <c r="C17" s="363"/>
      <c r="D17" s="363"/>
      <c r="E17" s="363"/>
      <c r="F17" s="363"/>
      <c r="G17" s="363"/>
      <c r="H17" s="363"/>
      <c r="I17" s="360"/>
    </row>
    <row r="18" spans="1:15" ht="14.25" customHeight="1">
      <c r="A18" s="357"/>
      <c r="B18" s="359"/>
      <c r="C18" s="359"/>
      <c r="D18" s="359"/>
      <c r="E18" s="359"/>
      <c r="F18" s="359"/>
      <c r="G18" s="359"/>
      <c r="H18" s="359"/>
      <c r="I18" s="360"/>
    </row>
    <row r="19" spans="1:15">
      <c r="A19" s="364" t="s">
        <v>473</v>
      </c>
      <c r="B19" s="358"/>
      <c r="C19" s="358"/>
      <c r="D19" s="358"/>
      <c r="E19" s="358"/>
      <c r="F19" s="359"/>
      <c r="G19" s="359"/>
      <c r="H19" s="359"/>
      <c r="I19" s="360"/>
    </row>
    <row r="20" spans="1:15">
      <c r="A20" s="357"/>
      <c r="B20" s="359"/>
      <c r="C20" s="359"/>
      <c r="D20" s="359"/>
      <c r="E20" s="359"/>
      <c r="F20" s="359"/>
      <c r="G20" s="359"/>
      <c r="H20" s="359"/>
      <c r="I20" s="360"/>
    </row>
    <row r="21" spans="1:15">
      <c r="A21" s="249" t="s">
        <v>474</v>
      </c>
      <c r="B21" s="679" t="s">
        <v>475</v>
      </c>
      <c r="C21" s="679"/>
      <c r="D21" s="679"/>
      <c r="E21" s="679"/>
      <c r="F21" s="679"/>
      <c r="G21" s="365" t="s">
        <v>476</v>
      </c>
      <c r="H21" s="359"/>
      <c r="I21" s="360"/>
    </row>
    <row r="22" spans="1:15">
      <c r="A22" s="357"/>
      <c r="B22" s="359"/>
      <c r="C22" s="359"/>
      <c r="D22" s="359"/>
      <c r="E22" s="359"/>
      <c r="F22" s="359"/>
      <c r="G22" s="359"/>
      <c r="H22" s="359"/>
      <c r="I22" s="360"/>
    </row>
    <row r="23" spans="1:15">
      <c r="A23" s="357"/>
      <c r="B23" s="359"/>
      <c r="C23" s="359"/>
      <c r="D23" s="680" t="s">
        <v>477</v>
      </c>
      <c r="E23" s="681"/>
      <c r="F23" s="366">
        <v>703.87916666666683</v>
      </c>
      <c r="G23" s="365" t="s">
        <v>478</v>
      </c>
      <c r="H23" s="359"/>
      <c r="I23" s="360"/>
    </row>
    <row r="24" spans="1:15">
      <c r="A24" s="357"/>
      <c r="B24" s="359"/>
      <c r="C24" s="359"/>
      <c r="D24" s="359"/>
      <c r="E24" s="359"/>
      <c r="F24" s="359"/>
      <c r="G24" s="359"/>
      <c r="H24" s="359"/>
      <c r="I24" s="360"/>
    </row>
    <row r="25" spans="1:15">
      <c r="A25" s="357"/>
      <c r="B25" s="359"/>
      <c r="C25" s="359"/>
      <c r="D25" s="680" t="s">
        <v>479</v>
      </c>
      <c r="E25" s="681"/>
      <c r="F25" s="367">
        <v>33263305.266944695</v>
      </c>
      <c r="G25" s="365" t="s">
        <v>480</v>
      </c>
      <c r="H25" s="359"/>
      <c r="I25" s="360"/>
    </row>
    <row r="26" spans="1:15">
      <c r="A26" s="357"/>
      <c r="B26" s="359"/>
      <c r="C26" s="359"/>
      <c r="D26" s="359"/>
      <c r="E26" s="359"/>
      <c r="F26" s="359"/>
      <c r="G26" s="359"/>
      <c r="H26" s="359"/>
      <c r="I26" s="360"/>
    </row>
    <row r="27" spans="1:15">
      <c r="A27" s="357"/>
      <c r="B27" s="359"/>
      <c r="C27" s="359"/>
      <c r="D27" s="359"/>
      <c r="E27" s="359"/>
      <c r="F27" s="359"/>
      <c r="G27" s="359"/>
      <c r="H27" s="359"/>
      <c r="I27" s="360"/>
    </row>
    <row r="28" spans="1:15">
      <c r="A28" s="364" t="s">
        <v>481</v>
      </c>
      <c r="B28" s="359"/>
      <c r="C28" s="359"/>
      <c r="D28" s="359"/>
      <c r="E28" s="359"/>
      <c r="F28" s="359"/>
      <c r="G28" s="359"/>
      <c r="H28" s="359"/>
      <c r="I28" s="360"/>
      <c r="J28" t="s">
        <v>482</v>
      </c>
      <c r="K28" s="159">
        <v>80911.813223814999</v>
      </c>
      <c r="L28" s="160">
        <v>28999.919999999998</v>
      </c>
    </row>
    <row r="29" spans="1:15" ht="14.25" customHeight="1">
      <c r="A29" s="357"/>
      <c r="B29" s="359"/>
      <c r="C29" s="359"/>
      <c r="D29" s="359"/>
      <c r="E29" s="359"/>
      <c r="F29" s="359"/>
      <c r="G29" s="383" t="s">
        <v>394</v>
      </c>
      <c r="H29" s="359"/>
      <c r="I29" s="360"/>
      <c r="J29" t="s">
        <v>483</v>
      </c>
      <c r="K29" s="70">
        <v>95472</v>
      </c>
      <c r="L29" s="70">
        <v>11016</v>
      </c>
    </row>
    <row r="30" spans="1:15" ht="15.75" customHeight="1">
      <c r="A30" s="447" t="s">
        <v>484</v>
      </c>
      <c r="B30" s="448" t="s">
        <v>485</v>
      </c>
      <c r="C30" s="682" t="s">
        <v>486</v>
      </c>
      <c r="D30" s="683"/>
      <c r="E30" s="683"/>
      <c r="F30" s="683"/>
      <c r="G30" s="684"/>
      <c r="H30" s="359"/>
      <c r="I30" s="360"/>
    </row>
    <row r="31" spans="1:15" ht="25.5">
      <c r="A31" s="447"/>
      <c r="B31" s="448"/>
      <c r="C31" s="368" t="s">
        <v>487</v>
      </c>
      <c r="D31" s="368" t="s">
        <v>488</v>
      </c>
      <c r="E31" s="368" t="s">
        <v>489</v>
      </c>
      <c r="F31" s="368" t="s">
        <v>490</v>
      </c>
      <c r="G31" s="368" t="s">
        <v>491</v>
      </c>
      <c r="H31" s="369"/>
      <c r="I31" s="360"/>
    </row>
    <row r="32" spans="1:15" ht="15" customHeight="1">
      <c r="A32" s="370" t="s">
        <v>492</v>
      </c>
      <c r="B32" s="371">
        <v>0</v>
      </c>
      <c r="C32" s="372">
        <v>0</v>
      </c>
      <c r="D32" s="372">
        <v>0</v>
      </c>
      <c r="E32" s="372">
        <v>0</v>
      </c>
      <c r="F32" s="372">
        <v>0</v>
      </c>
      <c r="G32" s="373">
        <v>0</v>
      </c>
      <c r="H32" s="359"/>
      <c r="I32" s="360"/>
      <c r="K32" s="161">
        <v>0</v>
      </c>
      <c r="L32" s="159">
        <v>0</v>
      </c>
      <c r="M32" s="159">
        <v>0</v>
      </c>
      <c r="N32" s="159">
        <v>0</v>
      </c>
      <c r="O32" s="159">
        <v>0</v>
      </c>
    </row>
    <row r="33" spans="1:18" ht="15" customHeight="1">
      <c r="A33" s="370" t="s">
        <v>493</v>
      </c>
      <c r="B33" s="371">
        <v>1</v>
      </c>
      <c r="C33" s="372">
        <v>95472</v>
      </c>
      <c r="D33" s="372">
        <v>11016</v>
      </c>
      <c r="E33" s="372">
        <v>0</v>
      </c>
      <c r="F33" s="372">
        <v>0</v>
      </c>
      <c r="G33" s="373">
        <v>106488</v>
      </c>
      <c r="H33" s="359"/>
      <c r="I33" s="360"/>
      <c r="K33" s="162">
        <v>1</v>
      </c>
      <c r="L33" s="159">
        <v>103651.30049999998</v>
      </c>
      <c r="M33" s="159">
        <v>0</v>
      </c>
      <c r="N33" s="159">
        <v>0</v>
      </c>
      <c r="O33" s="159">
        <v>0</v>
      </c>
    </row>
    <row r="34" spans="1:18" ht="15" customHeight="1">
      <c r="A34" s="370" t="s">
        <v>494</v>
      </c>
      <c r="B34" s="371">
        <v>17</v>
      </c>
      <c r="C34" s="372">
        <v>801198.06493169675</v>
      </c>
      <c r="D34" s="372">
        <v>92829.573333333348</v>
      </c>
      <c r="E34" s="372">
        <v>0</v>
      </c>
      <c r="F34" s="372">
        <v>0</v>
      </c>
      <c r="G34" s="373">
        <v>894027.63826503011</v>
      </c>
      <c r="H34" s="359"/>
      <c r="I34" s="360"/>
      <c r="K34" s="162">
        <v>0</v>
      </c>
      <c r="L34" s="159">
        <v>0</v>
      </c>
      <c r="M34" s="159">
        <v>0</v>
      </c>
      <c r="N34" s="159">
        <v>0</v>
      </c>
      <c r="O34" s="159">
        <v>0</v>
      </c>
    </row>
    <row r="35" spans="1:18" ht="15" customHeight="1">
      <c r="A35" s="370" t="s">
        <v>495</v>
      </c>
      <c r="B35" s="371">
        <v>524.95000000000005</v>
      </c>
      <c r="C35" s="372">
        <v>15355984.059909992</v>
      </c>
      <c r="D35" s="372">
        <v>3049173.0983924763</v>
      </c>
      <c r="E35" s="372">
        <v>0</v>
      </c>
      <c r="F35" s="372">
        <v>0</v>
      </c>
      <c r="G35" s="373">
        <v>18405157.158302467</v>
      </c>
      <c r="H35" s="359"/>
      <c r="I35" s="360"/>
      <c r="K35" s="162">
        <v>574.41999999999996</v>
      </c>
      <c r="L35" s="159">
        <v>17399405.234900918</v>
      </c>
      <c r="M35" s="159">
        <v>2372646.1683955793</v>
      </c>
      <c r="N35" s="159">
        <v>0</v>
      </c>
      <c r="O35" s="159">
        <v>0</v>
      </c>
    </row>
    <row r="36" spans="1:18" ht="15" customHeight="1">
      <c r="A36" s="370" t="s">
        <v>496</v>
      </c>
      <c r="B36" s="371">
        <v>160.92916666666682</v>
      </c>
      <c r="C36" s="372">
        <v>4065309.5801337739</v>
      </c>
      <c r="D36" s="372">
        <v>850799.30335282348</v>
      </c>
      <c r="E36" s="372">
        <v>0</v>
      </c>
      <c r="F36" s="372">
        <v>0</v>
      </c>
      <c r="G36" s="373">
        <v>4916108.8834865969</v>
      </c>
      <c r="H36" s="359"/>
      <c r="I36" s="360"/>
      <c r="K36" s="162">
        <v>171.58000000000004</v>
      </c>
      <c r="L36" s="159">
        <v>5197224.9402950797</v>
      </c>
      <c r="M36" s="159">
        <v>708712.49185841996</v>
      </c>
      <c r="N36" s="159">
        <v>0</v>
      </c>
      <c r="O36" s="159">
        <v>0</v>
      </c>
    </row>
    <row r="37" spans="1:18" ht="15" customHeight="1">
      <c r="A37" s="370" t="s">
        <v>497</v>
      </c>
      <c r="B37" s="371">
        <v>0</v>
      </c>
      <c r="C37" s="372">
        <v>0</v>
      </c>
      <c r="D37" s="372">
        <v>0</v>
      </c>
      <c r="E37" s="372">
        <v>0</v>
      </c>
      <c r="F37" s="372">
        <v>0</v>
      </c>
      <c r="G37" s="373">
        <v>0</v>
      </c>
      <c r="H37" s="359"/>
      <c r="I37" s="360"/>
      <c r="K37" s="162">
        <v>0</v>
      </c>
      <c r="L37" s="159">
        <v>0</v>
      </c>
      <c r="M37" s="159">
        <v>0</v>
      </c>
      <c r="N37" s="159">
        <v>0</v>
      </c>
      <c r="O37" s="159">
        <v>0</v>
      </c>
    </row>
    <row r="38" spans="1:18">
      <c r="A38" s="374" t="s">
        <v>498</v>
      </c>
      <c r="B38" s="375">
        <v>703.87916666666683</v>
      </c>
      <c r="C38" s="373">
        <v>20317963.704975463</v>
      </c>
      <c r="D38" s="373">
        <v>4003817.9750786331</v>
      </c>
      <c r="E38" s="373">
        <v>0</v>
      </c>
      <c r="F38" s="373">
        <v>0</v>
      </c>
      <c r="G38" s="373">
        <v>24321781.680054091</v>
      </c>
      <c r="H38" s="365" t="s">
        <v>499</v>
      </c>
      <c r="I38" s="360"/>
      <c r="J38" s="5">
        <f>G38+'3. P y G PRESENTACION'!B24</f>
        <v>3.2237917184829712E-3</v>
      </c>
    </row>
    <row r="39" spans="1:18" ht="14.25" customHeight="1">
      <c r="A39" s="357"/>
      <c r="B39" s="359"/>
      <c r="C39" s="359"/>
      <c r="D39" s="359"/>
      <c r="E39" s="359"/>
      <c r="F39" s="359"/>
      <c r="G39" s="359"/>
      <c r="H39" s="359"/>
      <c r="I39" s="360"/>
    </row>
    <row r="40" spans="1:18" ht="14.25" customHeight="1">
      <c r="A40" s="357"/>
      <c r="B40" s="359"/>
      <c r="C40" s="359"/>
      <c r="D40" s="359"/>
      <c r="E40" s="359"/>
      <c r="F40" s="359"/>
      <c r="G40" s="359"/>
      <c r="H40" s="359"/>
      <c r="I40" s="360"/>
    </row>
    <row r="41" spans="1:18">
      <c r="A41" s="364" t="s">
        <v>500</v>
      </c>
      <c r="B41" s="359"/>
      <c r="C41" s="359"/>
      <c r="D41" s="359"/>
      <c r="E41" s="359"/>
      <c r="F41" s="359"/>
      <c r="G41" s="359"/>
      <c r="H41" s="359"/>
      <c r="I41" s="360"/>
    </row>
    <row r="42" spans="1:18">
      <c r="A42" s="357"/>
      <c r="B42" s="359"/>
      <c r="C42" s="359"/>
      <c r="D42" s="359"/>
      <c r="E42" s="359"/>
      <c r="F42" s="359"/>
      <c r="G42" s="359"/>
      <c r="H42" s="359"/>
      <c r="I42" s="360"/>
    </row>
    <row r="43" spans="1:18">
      <c r="A43" s="376" t="s">
        <v>501</v>
      </c>
      <c r="B43" s="682" t="s">
        <v>502</v>
      </c>
      <c r="C43" s="684"/>
      <c r="D43" s="359"/>
      <c r="E43" s="359"/>
      <c r="F43" s="359"/>
      <c r="G43" s="359"/>
      <c r="H43" s="359"/>
      <c r="I43" s="360"/>
    </row>
    <row r="44" spans="1:18" ht="15" customHeight="1">
      <c r="A44" s="370" t="s">
        <v>503</v>
      </c>
      <c r="B44" s="675">
        <v>428900</v>
      </c>
      <c r="C44" s="676"/>
      <c r="D44" s="359"/>
      <c r="E44" s="359"/>
      <c r="F44" s="359"/>
      <c r="G44" s="359"/>
      <c r="H44" s="359"/>
      <c r="I44" s="360"/>
      <c r="K44" s="673">
        <v>157500</v>
      </c>
      <c r="L44" s="674"/>
      <c r="R44" s="146">
        <v>358399.99677624926</v>
      </c>
    </row>
    <row r="45" spans="1:18" ht="15" customHeight="1">
      <c r="A45" s="370" t="s">
        <v>504</v>
      </c>
      <c r="B45" s="675">
        <v>8512623.5868906043</v>
      </c>
      <c r="C45" s="676"/>
      <c r="D45" s="359"/>
      <c r="E45" s="359"/>
      <c r="F45" s="359"/>
      <c r="G45" s="359"/>
      <c r="H45" s="359"/>
      <c r="I45" s="360"/>
      <c r="K45" s="673">
        <v>8474431</v>
      </c>
      <c r="L45" s="674"/>
    </row>
    <row r="46" spans="1:18">
      <c r="A46" s="374" t="s">
        <v>505</v>
      </c>
      <c r="B46" s="677">
        <v>8941523.5868906043</v>
      </c>
      <c r="C46" s="678"/>
      <c r="D46" s="359"/>
      <c r="E46" s="359"/>
      <c r="F46" s="359"/>
      <c r="G46" s="377"/>
      <c r="H46" s="359"/>
      <c r="I46" s="360"/>
      <c r="J46" s="5">
        <f>B46+'3. P y G PRESENTACION'!B25</f>
        <v>0</v>
      </c>
    </row>
    <row r="47" spans="1:18" ht="14.25" customHeight="1">
      <c r="A47" s="357"/>
      <c r="B47" s="359"/>
      <c r="C47" s="359"/>
      <c r="D47" s="359"/>
      <c r="E47" s="359"/>
      <c r="F47" s="359"/>
      <c r="G47" s="359"/>
      <c r="H47" s="359"/>
      <c r="I47" s="360"/>
    </row>
    <row r="48" spans="1:18" ht="14.25" customHeight="1">
      <c r="A48" s="357"/>
      <c r="B48" s="359"/>
      <c r="C48" s="359"/>
      <c r="D48" s="359"/>
      <c r="E48" s="359"/>
      <c r="F48" s="359"/>
      <c r="G48" s="359"/>
      <c r="H48" s="359"/>
      <c r="I48" s="360"/>
    </row>
    <row r="49" spans="1:9" ht="15.75" thickBot="1">
      <c r="A49" s="357" t="s">
        <v>506</v>
      </c>
      <c r="B49" s="359"/>
      <c r="C49" s="359"/>
      <c r="D49" s="359"/>
      <c r="E49" s="359"/>
      <c r="F49" s="359"/>
      <c r="G49" s="359"/>
      <c r="H49" s="359"/>
      <c r="I49" s="360"/>
    </row>
    <row r="50" spans="1:9">
      <c r="A50" s="354"/>
      <c r="B50" s="355"/>
      <c r="C50" s="355"/>
      <c r="D50" s="355"/>
      <c r="E50" s="355"/>
      <c r="F50" s="355"/>
      <c r="G50" s="356"/>
      <c r="H50" s="359"/>
      <c r="I50" s="360"/>
    </row>
    <row r="51" spans="1:9">
      <c r="A51" s="357"/>
      <c r="B51" s="359"/>
      <c r="C51" s="359"/>
      <c r="D51" s="359"/>
      <c r="E51" s="359"/>
      <c r="F51" s="359"/>
      <c r="G51" s="360"/>
      <c r="H51" s="359"/>
      <c r="I51" s="360"/>
    </row>
    <row r="52" spans="1:9">
      <c r="A52" s="357"/>
      <c r="B52" s="359"/>
      <c r="C52" s="359"/>
      <c r="D52" s="359"/>
      <c r="E52" s="359"/>
      <c r="F52" s="359"/>
      <c r="G52" s="360"/>
      <c r="H52" s="359"/>
      <c r="I52" s="360"/>
    </row>
    <row r="53" spans="1:9" ht="15.75" thickBot="1">
      <c r="A53" s="378"/>
      <c r="B53" s="379"/>
      <c r="C53" s="379"/>
      <c r="D53" s="379"/>
      <c r="E53" s="379"/>
      <c r="F53" s="379"/>
      <c r="G53" s="380"/>
      <c r="H53" s="359"/>
      <c r="I53" s="360"/>
    </row>
    <row r="54" spans="1:9" ht="15" customHeight="1" thickBot="1">
      <c r="A54" s="378"/>
      <c r="B54" s="379"/>
      <c r="C54" s="379"/>
      <c r="D54" s="379"/>
      <c r="E54" s="379"/>
      <c r="F54" s="379"/>
      <c r="G54" s="379"/>
      <c r="H54" s="379"/>
      <c r="I54" s="380"/>
    </row>
    <row r="55" spans="1:9" ht="13.5" customHeight="1">
      <c r="A55" s="359"/>
      <c r="B55" s="359"/>
      <c r="C55" s="359"/>
      <c r="D55" s="359"/>
      <c r="E55" s="359"/>
      <c r="F55" s="359"/>
      <c r="G55" s="359"/>
      <c r="H55" s="359"/>
      <c r="I55" s="359"/>
    </row>
    <row r="56" spans="1:9" ht="13.5" customHeight="1">
      <c r="A56" s="384" t="s">
        <v>507</v>
      </c>
      <c r="B56" s="381"/>
      <c r="C56" s="337"/>
      <c r="D56" s="337"/>
      <c r="E56" s="337"/>
      <c r="F56" s="337"/>
      <c r="G56" s="337"/>
      <c r="H56" s="337"/>
      <c r="I56" s="337"/>
    </row>
    <row r="57" spans="1:9" ht="12" customHeight="1">
      <c r="A57" s="385" t="s">
        <v>508</v>
      </c>
      <c r="B57" s="382"/>
      <c r="C57" s="337"/>
      <c r="D57" s="337"/>
      <c r="E57" s="337"/>
      <c r="F57" s="337"/>
      <c r="G57" s="337"/>
      <c r="H57" s="337"/>
      <c r="I57" s="337"/>
    </row>
    <row r="58" spans="1:9" ht="12" customHeight="1">
      <c r="A58" s="385" t="s">
        <v>509</v>
      </c>
      <c r="B58" s="382"/>
      <c r="C58" s="337"/>
      <c r="D58" s="337"/>
      <c r="E58" s="337"/>
      <c r="F58" s="337"/>
      <c r="G58" s="337"/>
      <c r="H58" s="337"/>
      <c r="I58" s="337"/>
    </row>
    <row r="59" spans="1:9" ht="12" customHeight="1">
      <c r="A59" s="385" t="s">
        <v>510</v>
      </c>
      <c r="B59" s="382"/>
      <c r="C59" s="337"/>
      <c r="D59" s="337"/>
      <c r="E59" s="337"/>
      <c r="F59" s="337"/>
      <c r="G59" s="337"/>
      <c r="H59" s="337"/>
      <c r="I59" s="337"/>
    </row>
    <row r="60" spans="1:9" ht="13.5" customHeight="1">
      <c r="A60" s="386"/>
      <c r="B60" s="386"/>
      <c r="C60" s="386"/>
      <c r="D60" s="386"/>
      <c r="E60" s="386"/>
      <c r="F60" s="386"/>
      <c r="G60" s="386"/>
      <c r="H60" s="386"/>
      <c r="I60" s="386"/>
    </row>
  </sheetData>
  <mergeCells count="18">
    <mergeCell ref="A7:I7"/>
    <mergeCell ref="A2:I2"/>
    <mergeCell ref="A3:H3"/>
    <mergeCell ref="A4:H4"/>
    <mergeCell ref="A5:I5"/>
    <mergeCell ref="A6:I6"/>
    <mergeCell ref="A30:A31"/>
    <mergeCell ref="B30:B31"/>
    <mergeCell ref="C30:G30"/>
    <mergeCell ref="B43:C43"/>
    <mergeCell ref="B44:C44"/>
    <mergeCell ref="K44:L44"/>
    <mergeCell ref="B45:C45"/>
    <mergeCell ref="K45:L45"/>
    <mergeCell ref="B46:C46"/>
    <mergeCell ref="B21:F21"/>
    <mergeCell ref="D23:E23"/>
    <mergeCell ref="D25:E25"/>
  </mergeCells>
  <printOptions horizontalCentered="1"/>
  <pageMargins left="0" right="0" top="0.98425196850393704" bottom="0.55118110236220474" header="0.31496062992125984" footer="0.31496062992125984"/>
  <pageSetup paperSize="9" scale="77" orientation="portrait" r:id="rId1"/>
  <drawing r:id="rId2"/>
</worksheet>
</file>

<file path=xl/worksheets/sheet2.xml><?xml version="1.0" encoding="utf-8"?>
<worksheet xmlns="http://schemas.openxmlformats.org/spreadsheetml/2006/main" xmlns:r="http://schemas.openxmlformats.org/officeDocument/2006/relationships">
  <sheetPr>
    <tabColor rgb="FF92D050"/>
  </sheetPr>
  <dimension ref="A1:I67"/>
  <sheetViews>
    <sheetView showGridLines="0" topLeftCell="A43" zoomScaleNormal="100" zoomScaleSheetLayoutView="100" workbookViewId="0">
      <selection activeCell="K76" sqref="K76"/>
    </sheetView>
  </sheetViews>
  <sheetFormatPr baseColWidth="10" defaultRowHeight="15"/>
  <cols>
    <col min="1" max="1" width="82.7109375" bestFit="1" customWidth="1"/>
    <col min="2" max="3" width="18.85546875" customWidth="1"/>
    <col min="4" max="4" width="12.7109375" hidden="1" customWidth="1"/>
    <col min="5" max="6" width="14.42578125" hidden="1" customWidth="1"/>
    <col min="7" max="7" width="0" hidden="1" customWidth="1"/>
    <col min="8" max="8" width="12.7109375" hidden="1" customWidth="1"/>
  </cols>
  <sheetData>
    <row r="1" spans="1:8" ht="60" customHeight="1" thickBot="1">
      <c r="A1" s="1"/>
      <c r="B1" s="1"/>
      <c r="C1" s="1"/>
    </row>
    <row r="2" spans="1:8" ht="19.5" thickBot="1">
      <c r="A2" s="411" t="s">
        <v>0</v>
      </c>
      <c r="B2" s="412"/>
      <c r="C2" s="413"/>
    </row>
    <row r="3" spans="1:8" ht="15.75">
      <c r="A3" s="414" t="s">
        <v>1</v>
      </c>
      <c r="B3" s="415"/>
      <c r="C3" s="2" t="s">
        <v>2</v>
      </c>
      <c r="H3" s="3">
        <f>D11</f>
        <v>57924996.582570888</v>
      </c>
    </row>
    <row r="4" spans="1:8" ht="21.75" customHeight="1" thickBot="1">
      <c r="A4" s="416" t="s">
        <v>3</v>
      </c>
      <c r="B4" s="417"/>
      <c r="C4" s="111">
        <f>'[1]3. P y G PRESENTACION'!C4</f>
        <v>2021</v>
      </c>
      <c r="H4" s="3">
        <f>'[1]3. P y G PRESENTACION'!B34</f>
        <v>-5570889.6664651502</v>
      </c>
    </row>
    <row r="5" spans="1:8">
      <c r="A5" s="418" t="s">
        <v>4</v>
      </c>
      <c r="B5" s="419"/>
      <c r="C5" s="420"/>
      <c r="H5" s="3">
        <f>H3+H4</f>
        <v>52354106.91610574</v>
      </c>
    </row>
    <row r="6" spans="1:8">
      <c r="A6" s="4" t="s">
        <v>5</v>
      </c>
      <c r="B6" s="421" t="s">
        <v>6</v>
      </c>
      <c r="C6" s="410"/>
      <c r="H6" s="3">
        <f>'[1]5. Anexo inversiones'!G64</f>
        <v>19965922.899999999</v>
      </c>
    </row>
    <row r="7" spans="1:8">
      <c r="A7" s="4" t="s">
        <v>7</v>
      </c>
      <c r="B7" s="409">
        <v>44166</v>
      </c>
      <c r="C7" s="410"/>
      <c r="H7" s="3">
        <f>H5+H6</f>
        <v>72320029.816105738</v>
      </c>
    </row>
    <row r="8" spans="1:8" ht="23.25">
      <c r="A8" s="422" t="s">
        <v>8</v>
      </c>
      <c r="B8" s="423"/>
      <c r="C8" s="424"/>
      <c r="H8" s="5">
        <f>H7-B11</f>
        <v>-325391.21485558152</v>
      </c>
    </row>
    <row r="9" spans="1:8" ht="15.75" thickBot="1">
      <c r="A9" s="425" t="s">
        <v>9</v>
      </c>
      <c r="B9" s="426"/>
      <c r="C9" s="427"/>
    </row>
    <row r="10" spans="1:8" ht="18.75">
      <c r="A10" s="6" t="s">
        <v>10</v>
      </c>
      <c r="B10" s="7">
        <f>'[1]3. P y G PRESENTACION'!B9</f>
        <v>2021</v>
      </c>
      <c r="C10" s="7" t="str">
        <f>'[1]3. P y G PRESENTACION'!C9</f>
        <v>2020 (estimado)</v>
      </c>
    </row>
    <row r="11" spans="1:8">
      <c r="A11" s="8" t="s">
        <v>11</v>
      </c>
      <c r="B11" s="9">
        <v>72645421.03096132</v>
      </c>
      <c r="C11" s="10">
        <v>57924996.582570888</v>
      </c>
      <c r="D11" s="3">
        <f>C11</f>
        <v>57924996.582570888</v>
      </c>
      <c r="E11" s="3" t="e">
        <f>#REF!-D11</f>
        <v>#REF!</v>
      </c>
    </row>
    <row r="12" spans="1:8">
      <c r="A12" s="12" t="s">
        <v>13</v>
      </c>
      <c r="B12" s="13">
        <v>33147897.134508386</v>
      </c>
      <c r="C12" s="14">
        <v>20274673.688375</v>
      </c>
      <c r="D12" s="3"/>
    </row>
    <row r="13" spans="1:8">
      <c r="A13" s="18" t="s">
        <v>15</v>
      </c>
      <c r="B13" s="19">
        <v>523891.18777777802</v>
      </c>
      <c r="C13" s="20">
        <v>172075.41000000015</v>
      </c>
      <c r="D13" s="3"/>
      <c r="E13" s="406">
        <v>260000</v>
      </c>
      <c r="F13" s="406"/>
    </row>
    <row r="14" spans="1:8">
      <c r="A14" s="15" t="s">
        <v>16</v>
      </c>
      <c r="B14" s="21">
        <v>28411158.924855601</v>
      </c>
      <c r="C14" s="22">
        <v>15760767.709999999</v>
      </c>
      <c r="E14" s="407">
        <f>-E13-E15</f>
        <v>-531536.04999999993</v>
      </c>
      <c r="F14" s="407">
        <f>-F13-F15</f>
        <v>-325536.05</v>
      </c>
    </row>
    <row r="15" spans="1:8">
      <c r="A15" s="18" t="s">
        <v>17</v>
      </c>
      <c r="B15" s="19">
        <v>4212847.0218749987</v>
      </c>
      <c r="C15" s="20">
        <v>4341830.5683749998</v>
      </c>
      <c r="E15" s="406">
        <v>271536.04999999993</v>
      </c>
      <c r="F15" s="406">
        <v>325536.05</v>
      </c>
    </row>
    <row r="16" spans="1:8">
      <c r="A16" s="12" t="s">
        <v>18</v>
      </c>
      <c r="B16" s="13">
        <v>39419741.856452949</v>
      </c>
      <c r="C16" s="14">
        <v>37572540.854195885</v>
      </c>
    </row>
    <row r="17" spans="1:6">
      <c r="A17" s="18" t="s">
        <v>19</v>
      </c>
      <c r="B17" s="19">
        <v>9367660.2981818207</v>
      </c>
      <c r="C17" s="23">
        <v>7242471.120000002</v>
      </c>
    </row>
    <row r="18" spans="1:6">
      <c r="A18" s="15" t="s">
        <v>16</v>
      </c>
      <c r="B18" s="21">
        <v>391975.22</v>
      </c>
      <c r="C18" s="22">
        <v>391975.22</v>
      </c>
      <c r="E18" s="406">
        <f>-E19</f>
        <v>-171977.9</v>
      </c>
      <c r="F18" s="406">
        <f>-F19</f>
        <v>-171977.9</v>
      </c>
    </row>
    <row r="19" spans="1:6">
      <c r="A19" s="18" t="s">
        <v>20</v>
      </c>
      <c r="B19" s="19">
        <v>29660106.33827113</v>
      </c>
      <c r="C19" s="20">
        <v>29938094.514195882</v>
      </c>
      <c r="E19" s="406">
        <v>171977.9</v>
      </c>
      <c r="F19" s="406">
        <v>171977.9</v>
      </c>
    </row>
    <row r="20" spans="1:6">
      <c r="A20" s="12" t="s">
        <v>24</v>
      </c>
      <c r="B20" s="13">
        <v>55942.130000000005</v>
      </c>
      <c r="C20" s="14">
        <v>55942.130000000005</v>
      </c>
    </row>
    <row r="21" spans="1:6">
      <c r="A21" s="12" t="s">
        <v>25</v>
      </c>
      <c r="B21" s="13">
        <v>21839.909999999996</v>
      </c>
      <c r="C21" s="14">
        <v>21839.909999999996</v>
      </c>
    </row>
    <row r="22" spans="1:6">
      <c r="A22" s="24" t="s">
        <v>26</v>
      </c>
      <c r="B22" s="31">
        <v>0</v>
      </c>
      <c r="C22" s="32">
        <v>0</v>
      </c>
    </row>
    <row r="23" spans="1:6">
      <c r="A23" s="33" t="s">
        <v>27</v>
      </c>
      <c r="B23" s="34">
        <v>0</v>
      </c>
      <c r="C23" s="35">
        <v>0</v>
      </c>
    </row>
    <row r="24" spans="1:6">
      <c r="A24" s="8" t="s">
        <v>28</v>
      </c>
      <c r="B24" s="9">
        <v>26895413.862786498</v>
      </c>
      <c r="C24" s="10">
        <v>27433375.222257186</v>
      </c>
    </row>
    <row r="25" spans="1:6" ht="21.75" customHeight="1">
      <c r="A25" s="12" t="s">
        <v>34</v>
      </c>
      <c r="B25" s="13">
        <v>455000</v>
      </c>
      <c r="C25" s="14">
        <v>475000</v>
      </c>
    </row>
    <row r="26" spans="1:6">
      <c r="A26" s="18" t="s">
        <v>35</v>
      </c>
      <c r="B26" s="27">
        <v>450000</v>
      </c>
      <c r="C26" s="23">
        <v>470000</v>
      </c>
    </row>
    <row r="27" spans="1:6">
      <c r="A27" s="18" t="s">
        <v>16</v>
      </c>
      <c r="B27" s="27">
        <v>5000</v>
      </c>
      <c r="C27" s="23">
        <v>5000</v>
      </c>
    </row>
    <row r="28" spans="1:6">
      <c r="A28" s="12" t="s">
        <v>36</v>
      </c>
      <c r="B28" s="13">
        <v>6105263.9520000005</v>
      </c>
      <c r="C28" s="14">
        <v>11435917.209999999</v>
      </c>
    </row>
    <row r="29" spans="1:6">
      <c r="A29" s="18" t="s">
        <v>37</v>
      </c>
      <c r="B29" s="19">
        <v>1500000</v>
      </c>
      <c r="C29" s="20">
        <v>1500000</v>
      </c>
    </row>
    <row r="30" spans="1:6">
      <c r="A30" s="15" t="s">
        <v>38</v>
      </c>
      <c r="B30" s="16">
        <v>0</v>
      </c>
      <c r="C30" s="17">
        <v>0</v>
      </c>
    </row>
    <row r="31" spans="1:6">
      <c r="A31" s="18" t="s">
        <v>39</v>
      </c>
      <c r="B31" s="27">
        <v>4605263.9520000005</v>
      </c>
      <c r="C31" s="20">
        <v>9935917.209999999</v>
      </c>
    </row>
    <row r="32" spans="1:6">
      <c r="A32" s="12" t="s">
        <v>41</v>
      </c>
      <c r="B32" s="13">
        <v>3237068</v>
      </c>
      <c r="C32" s="14">
        <v>3237068</v>
      </c>
    </row>
    <row r="33" spans="1:3">
      <c r="A33" s="12" t="s">
        <v>43</v>
      </c>
      <c r="B33" s="13">
        <v>17098081.910786498</v>
      </c>
      <c r="C33" s="14">
        <v>12285390.012257187</v>
      </c>
    </row>
    <row r="34" spans="1:3" ht="15.75" thickBot="1">
      <c r="A34" s="46" t="s">
        <v>44</v>
      </c>
      <c r="B34" s="47">
        <v>99540834.893747836</v>
      </c>
      <c r="C34" s="48">
        <v>85358371.804828078</v>
      </c>
    </row>
    <row r="35" spans="1:3" ht="60" customHeight="1" thickBot="1">
      <c r="A35" s="49"/>
      <c r="B35" s="50"/>
      <c r="C35" s="50"/>
    </row>
    <row r="36" spans="1:3" ht="19.5" thickBot="1">
      <c r="A36" s="411" t="s">
        <v>45</v>
      </c>
      <c r="B36" s="412"/>
      <c r="C36" s="413"/>
    </row>
    <row r="37" spans="1:3" ht="15.75">
      <c r="A37" s="414" t="s">
        <v>1</v>
      </c>
      <c r="B37" s="415"/>
      <c r="C37" s="2" t="s">
        <v>2</v>
      </c>
    </row>
    <row r="38" spans="1:3" ht="21.75" thickBot="1">
      <c r="A38" s="416" t="s">
        <v>3</v>
      </c>
      <c r="B38" s="417"/>
      <c r="C38" s="111">
        <f>C4</f>
        <v>2021</v>
      </c>
    </row>
    <row r="39" spans="1:3">
      <c r="A39" s="418" t="s">
        <v>4</v>
      </c>
      <c r="B39" s="419"/>
      <c r="C39" s="420"/>
    </row>
    <row r="40" spans="1:3">
      <c r="A40" s="4" t="s">
        <v>5</v>
      </c>
      <c r="B40" s="421" t="s">
        <v>6</v>
      </c>
      <c r="C40" s="410"/>
    </row>
    <row r="41" spans="1:3">
      <c r="A41" s="4" t="s">
        <v>7</v>
      </c>
      <c r="B41" s="409">
        <f>B7</f>
        <v>44166</v>
      </c>
      <c r="C41" s="410"/>
    </row>
    <row r="42" spans="1:3" ht="23.25">
      <c r="A42" s="422" t="s">
        <v>8</v>
      </c>
      <c r="B42" s="423"/>
      <c r="C42" s="424"/>
    </row>
    <row r="43" spans="1:3" ht="15.75" thickBot="1">
      <c r="A43" s="425" t="s">
        <v>9</v>
      </c>
      <c r="B43" s="426"/>
      <c r="C43" s="427"/>
    </row>
    <row r="44" spans="1:3" ht="18.75">
      <c r="A44" s="6" t="s">
        <v>46</v>
      </c>
      <c r="B44" s="7">
        <f>B10</f>
        <v>2021</v>
      </c>
      <c r="C44" s="7" t="str">
        <f>C10</f>
        <v>2020 (estimado)</v>
      </c>
    </row>
    <row r="45" spans="1:3">
      <c r="A45" s="8" t="s">
        <v>47</v>
      </c>
      <c r="B45" s="51">
        <v>41609825.793121971</v>
      </c>
      <c r="C45" s="52">
        <v>40823329.476864442</v>
      </c>
    </row>
    <row r="46" spans="1:3">
      <c r="A46" s="12" t="s">
        <v>48</v>
      </c>
      <c r="B46" s="13">
        <v>19556677.317779992</v>
      </c>
      <c r="C46" s="14">
        <v>18555223.956864435</v>
      </c>
    </row>
    <row r="47" spans="1:3">
      <c r="A47" s="12" t="s">
        <v>49</v>
      </c>
      <c r="B47" s="53">
        <v>15608538.4</v>
      </c>
      <c r="C47" s="54">
        <v>15608538.4</v>
      </c>
    </row>
    <row r="48" spans="1:3">
      <c r="A48" s="12" t="s">
        <v>53</v>
      </c>
      <c r="B48" s="53">
        <v>-53314.443135567213</v>
      </c>
      <c r="C48" s="54">
        <v>1859976.51</v>
      </c>
    </row>
    <row r="49" spans="1:5">
      <c r="A49" s="12" t="s">
        <v>54</v>
      </c>
      <c r="B49" s="53">
        <v>3000000</v>
      </c>
      <c r="C49" s="54">
        <v>3000000</v>
      </c>
    </row>
    <row r="50" spans="1:5">
      <c r="A50" s="12" t="s">
        <v>55</v>
      </c>
      <c r="B50" s="53">
        <v>1001453.3609155566</v>
      </c>
      <c r="C50" s="54">
        <v>-1913290.9531355673</v>
      </c>
    </row>
    <row r="51" spans="1:5">
      <c r="A51" s="12" t="s">
        <v>59</v>
      </c>
      <c r="B51" s="53">
        <v>22053148.475341979</v>
      </c>
      <c r="C51" s="54">
        <v>22268105.52</v>
      </c>
    </row>
    <row r="52" spans="1:5">
      <c r="A52" s="8" t="s">
        <v>60</v>
      </c>
      <c r="B52" s="51">
        <v>43910473.605608873</v>
      </c>
      <c r="C52" s="52">
        <v>31267621.588958502</v>
      </c>
    </row>
    <row r="53" spans="1:5">
      <c r="A53" s="12" t="s">
        <v>65</v>
      </c>
      <c r="B53" s="13">
        <v>43910473.605608873</v>
      </c>
      <c r="C53" s="14">
        <v>31267621.588958502</v>
      </c>
    </row>
    <row r="54" spans="1:5">
      <c r="A54" s="18" t="s">
        <v>67</v>
      </c>
      <c r="B54" s="59">
        <v>43882299.605608873</v>
      </c>
      <c r="C54" s="60">
        <v>31239447.588958502</v>
      </c>
      <c r="D54" t="s">
        <v>547</v>
      </c>
    </row>
    <row r="55" spans="1:5">
      <c r="A55" s="15" t="s">
        <v>68</v>
      </c>
      <c r="B55" s="63">
        <v>0</v>
      </c>
      <c r="C55" s="64">
        <v>0</v>
      </c>
    </row>
    <row r="56" spans="1:5">
      <c r="A56" s="18" t="s">
        <v>69</v>
      </c>
      <c r="B56" s="59">
        <v>28174</v>
      </c>
      <c r="C56" s="60">
        <v>28174</v>
      </c>
    </row>
    <row r="57" spans="1:5">
      <c r="A57" s="8" t="s">
        <v>75</v>
      </c>
      <c r="B57" s="51">
        <v>14020535.495016979</v>
      </c>
      <c r="C57" s="52">
        <v>13267420.736015702</v>
      </c>
    </row>
    <row r="58" spans="1:5">
      <c r="A58" s="12" t="s">
        <v>78</v>
      </c>
      <c r="B58" s="13">
        <v>7919020.3450169796</v>
      </c>
      <c r="C58" s="14">
        <v>5051905.5810157005</v>
      </c>
    </row>
    <row r="59" spans="1:5">
      <c r="A59" s="15" t="s">
        <v>66</v>
      </c>
      <c r="B59" s="63">
        <v>0</v>
      </c>
      <c r="C59" s="64">
        <v>0</v>
      </c>
    </row>
    <row r="60" spans="1:5">
      <c r="A60" s="18" t="s">
        <v>67</v>
      </c>
      <c r="B60" s="59">
        <v>7675511.2950169798</v>
      </c>
      <c r="C60" s="60">
        <v>4808396.5310156997</v>
      </c>
      <c r="E60" s="3"/>
    </row>
    <row r="61" spans="1:5">
      <c r="A61" s="18" t="s">
        <v>80</v>
      </c>
      <c r="B61" s="59">
        <v>243509.0500000001</v>
      </c>
      <c r="C61" s="60">
        <v>243509.0500000001</v>
      </c>
    </row>
    <row r="62" spans="1:5">
      <c r="A62" s="12" t="s">
        <v>82</v>
      </c>
      <c r="B62" s="13">
        <v>4651515.1500000004</v>
      </c>
      <c r="C62" s="14">
        <v>5223515.1550000003</v>
      </c>
    </row>
    <row r="63" spans="1:5">
      <c r="A63" s="18" t="s">
        <v>83</v>
      </c>
      <c r="B63" s="59">
        <v>700000</v>
      </c>
      <c r="C63" s="60">
        <v>700000</v>
      </c>
    </row>
    <row r="64" spans="1:5">
      <c r="A64" s="18" t="s">
        <v>84</v>
      </c>
      <c r="B64" s="59">
        <v>3951515.1500000004</v>
      </c>
      <c r="C64" s="60">
        <v>4523515.1550000003</v>
      </c>
    </row>
    <row r="65" spans="1:3" ht="19.5" thickBot="1">
      <c r="A65" s="67" t="s">
        <v>87</v>
      </c>
      <c r="B65" s="47">
        <v>99540834.893747821</v>
      </c>
      <c r="C65" s="48">
        <v>85358371.801838636</v>
      </c>
    </row>
    <row r="67" spans="1:3">
      <c r="B67" s="408"/>
      <c r="C67" s="408"/>
    </row>
  </sheetData>
  <mergeCells count="16">
    <mergeCell ref="B7:C7"/>
    <mergeCell ref="A2:C2"/>
    <mergeCell ref="A3:B3"/>
    <mergeCell ref="A4:B4"/>
    <mergeCell ref="A5:C5"/>
    <mergeCell ref="B6:C6"/>
    <mergeCell ref="B40:C40"/>
    <mergeCell ref="B41:C41"/>
    <mergeCell ref="A42:C42"/>
    <mergeCell ref="A43:C43"/>
    <mergeCell ref="A8:C8"/>
    <mergeCell ref="A9:C9"/>
    <mergeCell ref="A36:C36"/>
    <mergeCell ref="A37:B37"/>
    <mergeCell ref="A38:B38"/>
    <mergeCell ref="A39:C39"/>
  </mergeCells>
  <pageMargins left="0.7" right="0.7" top="0.75" bottom="0.75" header="0.3" footer="0.3"/>
  <pageSetup paperSize="9" scale="72" orientation="portrait" r:id="rId1"/>
  <rowBreaks count="1" manualBreakCount="1">
    <brk id="34" max="2" man="1"/>
  </rowBreaks>
  <drawing r:id="rId2"/>
</worksheet>
</file>

<file path=xl/worksheets/sheet3.xml><?xml version="1.0" encoding="utf-8"?>
<worksheet xmlns="http://schemas.openxmlformats.org/spreadsheetml/2006/main" xmlns:r="http://schemas.openxmlformats.org/officeDocument/2006/relationships">
  <sheetPr>
    <tabColor rgb="FF92D050"/>
    <pageSetUpPr fitToPage="1"/>
  </sheetPr>
  <dimension ref="A1:C70"/>
  <sheetViews>
    <sheetView showGridLines="0" topLeftCell="A10" zoomScaleNormal="100" zoomScaleSheetLayoutView="85" workbookViewId="0">
      <selection activeCell="G34" sqref="G34"/>
    </sheetView>
  </sheetViews>
  <sheetFormatPr baseColWidth="10" defaultRowHeight="15"/>
  <cols>
    <col min="1" max="1" width="75.28515625" style="69" customWidth="1"/>
    <col min="2" max="2" width="13.85546875" style="69" customWidth="1"/>
    <col min="3" max="3" width="15.5703125" style="69" customWidth="1"/>
    <col min="4" max="16384" width="11.42578125" style="69"/>
  </cols>
  <sheetData>
    <row r="1" spans="1:3" ht="60" customHeight="1" thickBot="1">
      <c r="A1" s="68"/>
      <c r="B1" s="68"/>
      <c r="C1" s="68"/>
    </row>
    <row r="2" spans="1:3" ht="15.75" thickBot="1">
      <c r="A2" s="434" t="s">
        <v>88</v>
      </c>
      <c r="B2" s="435"/>
      <c r="C2" s="436"/>
    </row>
    <row r="3" spans="1:3">
      <c r="A3" s="437" t="s">
        <v>1</v>
      </c>
      <c r="B3" s="438"/>
      <c r="C3" s="182" t="s">
        <v>2</v>
      </c>
    </row>
    <row r="4" spans="1:3" ht="15.75" thickBot="1">
      <c r="A4" s="439" t="s">
        <v>3</v>
      </c>
      <c r="B4" s="440"/>
      <c r="C4" s="183">
        <v>2021</v>
      </c>
    </row>
    <row r="5" spans="1:3">
      <c r="A5" s="441" t="s">
        <v>4</v>
      </c>
      <c r="B5" s="442"/>
      <c r="C5" s="443"/>
    </row>
    <row r="6" spans="1:3">
      <c r="A6" s="444" t="s">
        <v>5</v>
      </c>
      <c r="B6" s="445"/>
      <c r="C6" s="446"/>
    </row>
    <row r="7" spans="1:3" ht="23.25" customHeight="1">
      <c r="A7" s="447" t="s">
        <v>89</v>
      </c>
      <c r="B7" s="448"/>
      <c r="C7" s="449"/>
    </row>
    <row r="8" spans="1:3">
      <c r="A8" s="428" t="s">
        <v>9</v>
      </c>
      <c r="B8" s="429"/>
      <c r="C8" s="430"/>
    </row>
    <row r="9" spans="1:3" ht="36.75" customHeight="1">
      <c r="A9" s="163"/>
      <c r="B9" s="184">
        <v>2021</v>
      </c>
      <c r="C9" s="185" t="s">
        <v>90</v>
      </c>
    </row>
    <row r="10" spans="1:3">
      <c r="A10" s="431" t="s">
        <v>529</v>
      </c>
      <c r="B10" s="432"/>
      <c r="C10" s="433"/>
    </row>
    <row r="11" spans="1:3" ht="15" customHeight="1">
      <c r="A11" s="164" t="s">
        <v>91</v>
      </c>
      <c r="B11" s="165">
        <v>32755644.013614669</v>
      </c>
      <c r="C11" s="166">
        <v>26905243.188259706</v>
      </c>
    </row>
    <row r="12" spans="1:3" ht="15" customHeight="1">
      <c r="A12" s="167" t="s">
        <v>92</v>
      </c>
      <c r="B12" s="168">
        <v>18455597.483614668</v>
      </c>
      <c r="C12" s="169">
        <v>14836258.348259706</v>
      </c>
    </row>
    <row r="13" spans="1:3" ht="15" customHeight="1">
      <c r="A13" s="170" t="s">
        <v>93</v>
      </c>
      <c r="B13" s="168">
        <v>14300046.530000001</v>
      </c>
      <c r="C13" s="169">
        <v>12068984.84</v>
      </c>
    </row>
    <row r="14" spans="1:3" ht="15" customHeight="1">
      <c r="A14" s="171" t="s">
        <v>94</v>
      </c>
      <c r="B14" s="172">
        <v>325391.21485560003</v>
      </c>
      <c r="C14" s="173">
        <v>326790</v>
      </c>
    </row>
    <row r="15" spans="1:3" ht="15" customHeight="1">
      <c r="A15" s="171" t="s">
        <v>95</v>
      </c>
      <c r="B15" s="172">
        <v>-4719014.0157922497</v>
      </c>
      <c r="C15" s="173">
        <v>-4097039.6195489564</v>
      </c>
    </row>
    <row r="16" spans="1:3" ht="15" customHeight="1">
      <c r="A16" s="174" t="s">
        <v>96</v>
      </c>
      <c r="B16" s="168">
        <v>0</v>
      </c>
      <c r="C16" s="169">
        <v>0</v>
      </c>
    </row>
    <row r="17" spans="1:3" ht="15" customHeight="1">
      <c r="A17" s="174" t="s">
        <v>97</v>
      </c>
      <c r="B17" s="168">
        <v>-5711623.3499999996</v>
      </c>
      <c r="C17" s="169">
        <v>-5052992.2</v>
      </c>
    </row>
    <row r="18" spans="1:3" ht="15" customHeight="1">
      <c r="A18" s="174" t="s">
        <v>98</v>
      </c>
      <c r="B18" s="168">
        <v>1208798.25</v>
      </c>
      <c r="C18" s="169">
        <v>1109847.3799999999</v>
      </c>
    </row>
    <row r="19" spans="1:3" ht="15" customHeight="1">
      <c r="A19" s="174" t="s">
        <v>99</v>
      </c>
      <c r="B19" s="168">
        <v>-216188.91579225019</v>
      </c>
      <c r="C19" s="169">
        <v>-153894.79954895625</v>
      </c>
    </row>
    <row r="20" spans="1:3" s="68" customFormat="1" ht="15" customHeight="1">
      <c r="A20" s="175" t="s">
        <v>100</v>
      </c>
      <c r="B20" s="176">
        <v>18093868.173333332</v>
      </c>
      <c r="C20" s="177">
        <v>16689310.279999999</v>
      </c>
    </row>
    <row r="21" spans="1:3" ht="15" customHeight="1">
      <c r="A21" s="174" t="s">
        <v>101</v>
      </c>
      <c r="B21" s="168">
        <v>416513.17333333299</v>
      </c>
      <c r="C21" s="169">
        <v>291955.28000000003</v>
      </c>
    </row>
    <row r="22" spans="1:3" ht="15" customHeight="1">
      <c r="A22" s="174" t="s">
        <v>102</v>
      </c>
      <c r="B22" s="168">
        <v>17677355</v>
      </c>
      <c r="C22" s="169">
        <v>16397355</v>
      </c>
    </row>
    <row r="23" spans="1:3" s="68" customFormat="1" ht="15" customHeight="1">
      <c r="A23" s="171" t="s">
        <v>103</v>
      </c>
      <c r="B23" s="172">
        <v>-33263305.263720904</v>
      </c>
      <c r="C23" s="173">
        <v>-31361674.461304903</v>
      </c>
    </row>
    <row r="24" spans="1:3" ht="15" customHeight="1">
      <c r="A24" s="174" t="s">
        <v>104</v>
      </c>
      <c r="B24" s="168">
        <v>-24321781.676830299</v>
      </c>
      <c r="C24" s="169">
        <v>-22939907.008374002</v>
      </c>
    </row>
    <row r="25" spans="1:3" ht="15" customHeight="1">
      <c r="A25" s="174" t="s">
        <v>105</v>
      </c>
      <c r="B25" s="168">
        <v>-8941523.5868906043</v>
      </c>
      <c r="C25" s="169">
        <v>-8421767.4529309012</v>
      </c>
    </row>
    <row r="26" spans="1:3" ht="15" customHeight="1">
      <c r="A26" s="171" t="s">
        <v>106</v>
      </c>
      <c r="B26" s="172">
        <v>-9050097.3039786946</v>
      </c>
      <c r="C26" s="173">
        <v>-8898885.7118666675</v>
      </c>
    </row>
    <row r="27" spans="1:3" ht="15" customHeight="1">
      <c r="A27" s="174" t="s">
        <v>107</v>
      </c>
      <c r="B27" s="168">
        <v>-9023107.6539786942</v>
      </c>
      <c r="C27" s="169">
        <v>-8871896.0618666671</v>
      </c>
    </row>
    <row r="28" spans="1:3" ht="15" customHeight="1">
      <c r="A28" s="174" t="s">
        <v>108</v>
      </c>
      <c r="B28" s="168">
        <v>-26989.65</v>
      </c>
      <c r="C28" s="169">
        <v>-26989.65</v>
      </c>
    </row>
    <row r="29" spans="1:3" ht="15" customHeight="1">
      <c r="A29" s="178" t="s">
        <v>109</v>
      </c>
      <c r="B29" s="172">
        <v>-5570889.6664651502</v>
      </c>
      <c r="C29" s="173">
        <v>-4014818.1086747423</v>
      </c>
    </row>
    <row r="30" spans="1:3" ht="15" customHeight="1">
      <c r="A30" s="174" t="s">
        <v>110</v>
      </c>
      <c r="B30" s="168">
        <v>-249667.76872222227</v>
      </c>
      <c r="C30" s="169">
        <v>-253665.83150000003</v>
      </c>
    </row>
    <row r="31" spans="1:3" ht="15" customHeight="1">
      <c r="A31" s="174" t="s">
        <v>111</v>
      </c>
      <c r="B31" s="168">
        <v>-5321221.897742928</v>
      </c>
      <c r="C31" s="169">
        <v>-3761152.2771747424</v>
      </c>
    </row>
    <row r="32" spans="1:3" ht="15" customHeight="1">
      <c r="A32" s="178" t="s">
        <v>112</v>
      </c>
      <c r="B32" s="176">
        <v>2914957.0446580201</v>
      </c>
      <c r="C32" s="177">
        <v>2984642.22</v>
      </c>
    </row>
    <row r="33" spans="1:3" ht="15" customHeight="1">
      <c r="A33" s="178" t="s">
        <v>113</v>
      </c>
      <c r="B33" s="172">
        <v>0</v>
      </c>
      <c r="C33" s="173">
        <v>-17793.580000000002</v>
      </c>
    </row>
    <row r="34" spans="1:3" ht="15" customHeight="1">
      <c r="A34" s="174" t="s">
        <v>114</v>
      </c>
      <c r="B34" s="168">
        <v>0</v>
      </c>
      <c r="C34" s="169">
        <v>-22363.08</v>
      </c>
    </row>
    <row r="35" spans="1:3" ht="15" customHeight="1">
      <c r="A35" s="174" t="s">
        <v>115</v>
      </c>
      <c r="B35" s="168">
        <v>0</v>
      </c>
      <c r="C35" s="169">
        <v>4569.5</v>
      </c>
    </row>
    <row r="36" spans="1:3" ht="15" customHeight="1">
      <c r="A36" s="186" t="s">
        <v>116</v>
      </c>
      <c r="B36" s="187">
        <v>1486554.196504619</v>
      </c>
      <c r="C36" s="188">
        <v>-1484225.7931355671</v>
      </c>
    </row>
    <row r="37" spans="1:3" ht="15" customHeight="1">
      <c r="A37" s="178" t="s">
        <v>117</v>
      </c>
      <c r="B37" s="172">
        <v>1486.5</v>
      </c>
      <c r="C37" s="173">
        <v>1486.5</v>
      </c>
    </row>
    <row r="38" spans="1:3" ht="15" customHeight="1">
      <c r="A38" s="174" t="s">
        <v>118</v>
      </c>
      <c r="B38" s="168">
        <v>1486.5</v>
      </c>
      <c r="C38" s="169">
        <v>1486.5</v>
      </c>
    </row>
    <row r="39" spans="1:3" ht="15" customHeight="1">
      <c r="A39" s="178" t="s">
        <v>119</v>
      </c>
      <c r="B39" s="172">
        <v>-486587.33558906248</v>
      </c>
      <c r="C39" s="173">
        <v>-430551.66000000003</v>
      </c>
    </row>
    <row r="40" spans="1:3" ht="15" customHeight="1">
      <c r="A40" s="174" t="s">
        <v>120</v>
      </c>
      <c r="B40" s="168">
        <v>-486587.33558906248</v>
      </c>
      <c r="C40" s="169">
        <v>-430551.66000000003</v>
      </c>
    </row>
    <row r="41" spans="1:3" ht="15" customHeight="1">
      <c r="A41" s="186" t="s">
        <v>530</v>
      </c>
      <c r="B41" s="180">
        <v>-485100.83558906248</v>
      </c>
      <c r="C41" s="181">
        <v>-429065.16000000003</v>
      </c>
    </row>
    <row r="42" spans="1:3" ht="15" customHeight="1">
      <c r="A42" s="186" t="s">
        <v>531</v>
      </c>
      <c r="B42" s="180">
        <v>1001453.3609155566</v>
      </c>
      <c r="C42" s="181">
        <v>-1913290.9531355673</v>
      </c>
    </row>
    <row r="43" spans="1:3" ht="15" customHeight="1">
      <c r="A43" s="186" t="s">
        <v>532</v>
      </c>
      <c r="B43" s="180">
        <v>1001453.3609155566</v>
      </c>
      <c r="C43" s="181">
        <v>-1913290.9531355673</v>
      </c>
    </row>
    <row r="44" spans="1:3" ht="15" customHeight="1" thickBot="1">
      <c r="A44" s="189" t="s">
        <v>121</v>
      </c>
      <c r="B44" s="190">
        <v>1001453.3609155566</v>
      </c>
      <c r="C44" s="191">
        <v>-1913290.9531355673</v>
      </c>
    </row>
    <row r="46" spans="1:3" s="72" customFormat="1" ht="15.75">
      <c r="A46"/>
      <c r="B46" s="71"/>
    </row>
    <row r="47" spans="1:3" s="72" customFormat="1" ht="15.75">
      <c r="A47"/>
      <c r="B47" s="71"/>
    </row>
    <row r="48" spans="1:3" s="72" customFormat="1" ht="15" customHeight="1">
      <c r="A48"/>
      <c r="B48"/>
      <c r="C48"/>
    </row>
    <row r="49" spans="1:3" s="73" customFormat="1" ht="17.25" customHeight="1">
      <c r="A49"/>
      <c r="B49"/>
      <c r="C49"/>
    </row>
    <row r="50" spans="1:3" ht="17.25" customHeight="1">
      <c r="A50"/>
      <c r="B50"/>
      <c r="C50"/>
    </row>
    <row r="51" spans="1:3">
      <c r="A51"/>
      <c r="B51"/>
      <c r="C51"/>
    </row>
    <row r="52" spans="1:3" ht="81" customHeight="1">
      <c r="A52"/>
      <c r="B52"/>
      <c r="C52"/>
    </row>
    <row r="53" spans="1:3">
      <c r="A53"/>
      <c r="B53"/>
      <c r="C53"/>
    </row>
    <row r="54" spans="1:3">
      <c r="A54"/>
      <c r="B54"/>
      <c r="C54"/>
    </row>
    <row r="55" spans="1:3">
      <c r="A55"/>
      <c r="B55"/>
      <c r="C55"/>
    </row>
    <row r="56" spans="1:3">
      <c r="A56"/>
      <c r="B56"/>
      <c r="C56"/>
    </row>
    <row r="57" spans="1:3">
      <c r="A57"/>
      <c r="B57"/>
      <c r="C57"/>
    </row>
    <row r="58" spans="1:3">
      <c r="A58"/>
      <c r="B58"/>
      <c r="C58"/>
    </row>
    <row r="59" spans="1:3">
      <c r="A59"/>
      <c r="B59"/>
      <c r="C59"/>
    </row>
    <row r="60" spans="1:3">
      <c r="A60"/>
      <c r="B60"/>
      <c r="C60"/>
    </row>
    <row r="61" spans="1:3" ht="30" customHeight="1">
      <c r="A61"/>
      <c r="B61"/>
      <c r="C61"/>
    </row>
    <row r="62" spans="1:3">
      <c r="A62"/>
      <c r="B62"/>
      <c r="C62"/>
    </row>
    <row r="63" spans="1:3">
      <c r="A63"/>
      <c r="B63"/>
      <c r="C63"/>
    </row>
    <row r="64" spans="1:3">
      <c r="A64"/>
      <c r="B64"/>
      <c r="C64"/>
    </row>
    <row r="65" spans="1:3">
      <c r="A65"/>
      <c r="B65"/>
      <c r="C65"/>
    </row>
    <row r="66" spans="1:3">
      <c r="A66"/>
      <c r="B66"/>
      <c r="C66"/>
    </row>
    <row r="67" spans="1:3">
      <c r="A67"/>
      <c r="B67"/>
      <c r="C67"/>
    </row>
    <row r="68" spans="1:3">
      <c r="A68"/>
      <c r="B68"/>
      <c r="C68"/>
    </row>
    <row r="69" spans="1:3" ht="18.75" customHeight="1">
      <c r="A69"/>
      <c r="B69"/>
      <c r="C69"/>
    </row>
    <row r="70" spans="1:3" ht="27" customHeight="1">
      <c r="A70"/>
      <c r="B70"/>
      <c r="C70"/>
    </row>
  </sheetData>
  <mergeCells count="8">
    <mergeCell ref="A8:C8"/>
    <mergeCell ref="A10:C10"/>
    <mergeCell ref="A2:C2"/>
    <mergeCell ref="A3:B3"/>
    <mergeCell ref="A4:B4"/>
    <mergeCell ref="A5:C5"/>
    <mergeCell ref="A6:C6"/>
    <mergeCell ref="A7:C7"/>
  </mergeCells>
  <printOptions horizontalCentered="1"/>
  <pageMargins left="0.19685039370078741" right="0.19685039370078741" top="0.55118110236220474" bottom="0.55118110236220474" header="0.31496062992125984" footer="0.31496062992125984"/>
  <pageSetup paperSize="9" scale="89" orientation="portrait" r:id="rId1"/>
  <drawing r:id="rId2"/>
</worksheet>
</file>

<file path=xl/worksheets/sheet4.xml><?xml version="1.0" encoding="utf-8"?>
<worksheet xmlns="http://schemas.openxmlformats.org/spreadsheetml/2006/main" xmlns:r="http://schemas.openxmlformats.org/officeDocument/2006/relationships">
  <sheetPr>
    <tabColor rgb="FF92D050"/>
  </sheetPr>
  <dimension ref="A1:V138"/>
  <sheetViews>
    <sheetView showGridLines="0" topLeftCell="B3" zoomScaleNormal="100" zoomScaleSheetLayoutView="85" workbookViewId="0">
      <selection activeCell="Z23" sqref="Z23"/>
    </sheetView>
  </sheetViews>
  <sheetFormatPr baseColWidth="10" defaultRowHeight="15" outlineLevelRow="1"/>
  <cols>
    <col min="1" max="1" width="3.7109375" style="1" hidden="1" customWidth="1"/>
    <col min="2" max="2" width="93" customWidth="1"/>
    <col min="3" max="4" width="20.42578125" customWidth="1"/>
    <col min="5" max="5" width="3.7109375" style="1" hidden="1" customWidth="1"/>
    <col min="6" max="8" width="14.5703125" style="1" hidden="1" customWidth="1"/>
    <col min="9" max="10" width="16.28515625" style="1" hidden="1" customWidth="1"/>
    <col min="11" max="11" width="15.140625" style="1" hidden="1" customWidth="1"/>
    <col min="12" max="19" width="17.7109375" style="1" hidden="1" customWidth="1"/>
    <col min="20" max="20" width="17.28515625" style="1" hidden="1" customWidth="1"/>
    <col min="21" max="22" width="11.42578125" hidden="1" customWidth="1"/>
    <col min="23" max="23" width="0" hidden="1" customWidth="1"/>
  </cols>
  <sheetData>
    <row r="1" spans="2:7" ht="60" customHeight="1" thickBot="1">
      <c r="B1" s="1"/>
      <c r="C1" s="1"/>
      <c r="D1" s="1"/>
    </row>
    <row r="2" spans="2:7" ht="15.75" thickBot="1">
      <c r="B2" s="434" t="s">
        <v>122</v>
      </c>
      <c r="C2" s="435"/>
      <c r="D2" s="436"/>
    </row>
    <row r="3" spans="2:7">
      <c r="B3" s="437" t="s">
        <v>1</v>
      </c>
      <c r="C3" s="438"/>
      <c r="D3" s="182" t="s">
        <v>2</v>
      </c>
    </row>
    <row r="4" spans="2:7" ht="15.75" thickBot="1">
      <c r="B4" s="439" t="s">
        <v>3</v>
      </c>
      <c r="C4" s="440"/>
      <c r="D4" s="183">
        <v>2021</v>
      </c>
    </row>
    <row r="5" spans="2:7">
      <c r="B5" s="441" t="s">
        <v>4</v>
      </c>
      <c r="C5" s="442"/>
      <c r="D5" s="443"/>
    </row>
    <row r="6" spans="2:7">
      <c r="B6" s="444" t="s">
        <v>5</v>
      </c>
      <c r="C6" s="445"/>
      <c r="D6" s="446"/>
    </row>
    <row r="7" spans="2:7">
      <c r="B7" s="447" t="s">
        <v>123</v>
      </c>
      <c r="C7" s="448"/>
      <c r="D7" s="449"/>
    </row>
    <row r="8" spans="2:7" s="1" customFormat="1" ht="15.75" thickBot="1">
      <c r="B8" s="450" t="s">
        <v>9</v>
      </c>
      <c r="C8" s="451"/>
      <c r="D8" s="452"/>
    </row>
    <row r="9" spans="2:7" ht="15.75" thickBot="1">
      <c r="B9" s="192"/>
      <c r="C9" s="243">
        <v>2021</v>
      </c>
      <c r="D9" s="243" t="s">
        <v>90</v>
      </c>
    </row>
    <row r="10" spans="2:7">
      <c r="B10" s="193" t="s">
        <v>124</v>
      </c>
      <c r="C10" s="194">
        <v>1001453.3609155566</v>
      </c>
      <c r="D10" s="195">
        <v>-1913290.9531355673</v>
      </c>
    </row>
    <row r="11" spans="2:7">
      <c r="B11" s="196" t="s">
        <v>125</v>
      </c>
      <c r="C11" s="197">
        <v>2815642.2425405923</v>
      </c>
      <c r="D11" s="198">
        <v>1132451.0486747422</v>
      </c>
      <c r="G11" s="74"/>
    </row>
    <row r="12" spans="2:7">
      <c r="B12" s="199" t="s">
        <v>126</v>
      </c>
      <c r="C12" s="200">
        <v>5570889.6664651502</v>
      </c>
      <c r="D12" s="201">
        <v>4014818.1086747423</v>
      </c>
      <c r="E12" s="11"/>
    </row>
    <row r="13" spans="2:7">
      <c r="B13" s="199" t="s">
        <v>127</v>
      </c>
      <c r="C13" s="200">
        <v>0</v>
      </c>
      <c r="D13" s="201">
        <v>0</v>
      </c>
    </row>
    <row r="14" spans="2:7" hidden="1" outlineLevel="1">
      <c r="B14" s="202" t="s">
        <v>128</v>
      </c>
      <c r="C14" s="203"/>
      <c r="D14" s="204"/>
    </row>
    <row r="15" spans="2:7" collapsed="1">
      <c r="B15" s="205" t="s">
        <v>129</v>
      </c>
      <c r="C15" s="200">
        <v>-2914957.0446580201</v>
      </c>
      <c r="D15" s="201">
        <v>-2984642.22</v>
      </c>
    </row>
    <row r="16" spans="2:7" hidden="1" outlineLevel="1">
      <c r="B16" s="206" t="s">
        <v>130</v>
      </c>
      <c r="C16" s="203"/>
      <c r="D16" s="204"/>
    </row>
    <row r="17" spans="2:12" hidden="1" outlineLevel="1">
      <c r="B17" s="206" t="s">
        <v>131</v>
      </c>
      <c r="C17" s="203"/>
      <c r="D17" s="204"/>
    </row>
    <row r="18" spans="2:12" collapsed="1">
      <c r="B18" s="205" t="s">
        <v>132</v>
      </c>
      <c r="C18" s="200">
        <v>-1486.5</v>
      </c>
      <c r="D18" s="201">
        <v>-1486.5</v>
      </c>
    </row>
    <row r="19" spans="2:12">
      <c r="B19" s="205" t="s">
        <v>133</v>
      </c>
      <c r="C19" s="200">
        <v>486587.33558906248</v>
      </c>
      <c r="D19" s="201">
        <v>430551.66000000003</v>
      </c>
      <c r="G19" s="75"/>
      <c r="H19" s="75"/>
      <c r="I19" s="75"/>
      <c r="J19" s="75"/>
      <c r="K19" s="75"/>
      <c r="L19" s="75"/>
    </row>
    <row r="20" spans="2:12" hidden="1" outlineLevel="1">
      <c r="B20" s="206" t="s">
        <v>134</v>
      </c>
      <c r="C20" s="203"/>
      <c r="D20" s="204"/>
      <c r="G20" s="75"/>
      <c r="H20" s="75"/>
      <c r="I20" s="75"/>
      <c r="J20" s="75"/>
      <c r="K20" s="75"/>
      <c r="L20" s="75"/>
    </row>
    <row r="21" spans="2:12" hidden="1" outlineLevel="1">
      <c r="B21" s="206" t="s">
        <v>135</v>
      </c>
      <c r="C21" s="203"/>
      <c r="D21" s="204"/>
      <c r="G21" s="75"/>
      <c r="H21" s="75"/>
      <c r="I21" s="75"/>
      <c r="J21" s="75"/>
      <c r="K21" s="75"/>
      <c r="L21" s="75"/>
    </row>
    <row r="22" spans="2:12" collapsed="1">
      <c r="B22" s="205" t="s">
        <v>136</v>
      </c>
      <c r="C22" s="207">
        <v>-325391.21485560003</v>
      </c>
      <c r="D22" s="207">
        <v>-326790</v>
      </c>
      <c r="G22" s="75"/>
      <c r="H22" s="75"/>
      <c r="I22" s="75"/>
      <c r="J22" s="75"/>
      <c r="K22" s="75"/>
      <c r="L22" s="75"/>
    </row>
    <row r="23" spans="2:12">
      <c r="B23" s="196" t="s">
        <v>137</v>
      </c>
      <c r="C23" s="208">
        <v>3236653.2529999996</v>
      </c>
      <c r="D23" s="209">
        <v>-620489.29500000109</v>
      </c>
      <c r="G23" s="75"/>
      <c r="H23" s="75"/>
      <c r="I23" s="75"/>
      <c r="J23" s="75"/>
      <c r="K23" s="75"/>
      <c r="L23" s="75"/>
    </row>
    <row r="24" spans="2:12">
      <c r="B24" s="199" t="s">
        <v>138</v>
      </c>
      <c r="C24" s="210">
        <v>20000</v>
      </c>
      <c r="D24" s="207">
        <v>106060.91000000003</v>
      </c>
      <c r="G24" s="75"/>
      <c r="H24" s="75"/>
      <c r="I24" s="75">
        <v>4181228.76</v>
      </c>
      <c r="J24" s="75">
        <v>3489772.53</v>
      </c>
      <c r="K24" s="75">
        <f>I24-J24</f>
        <v>691456.23</v>
      </c>
      <c r="L24" s="75"/>
    </row>
    <row r="25" spans="2:12">
      <c r="B25" s="199" t="s">
        <v>139</v>
      </c>
      <c r="C25" s="211">
        <v>5330653.2579999994</v>
      </c>
      <c r="D25" s="212">
        <v>642231.98999999953</v>
      </c>
      <c r="G25" s="75"/>
      <c r="H25" s="75"/>
      <c r="I25" s="75">
        <f>I27-I24</f>
        <v>3845782.12</v>
      </c>
      <c r="J25" s="75">
        <f>J27-J24</f>
        <v>3086963.85</v>
      </c>
      <c r="K25" s="75">
        <f>I25-J25</f>
        <v>758818.27</v>
      </c>
      <c r="L25" s="75"/>
    </row>
    <row r="26" spans="2:12">
      <c r="B26" s="199" t="s">
        <v>140</v>
      </c>
      <c r="C26" s="210">
        <v>0</v>
      </c>
      <c r="D26" s="207">
        <v>230475.54</v>
      </c>
      <c r="G26" s="75"/>
      <c r="H26" s="75"/>
      <c r="I26" s="75"/>
      <c r="J26" s="75"/>
      <c r="K26" s="75"/>
      <c r="L26" s="75"/>
    </row>
    <row r="27" spans="2:12">
      <c r="B27" s="205" t="s">
        <v>141</v>
      </c>
      <c r="C27" s="211">
        <v>-572000.00499999989</v>
      </c>
      <c r="D27" s="212">
        <v>-1430785.8450000004</v>
      </c>
      <c r="G27" s="75"/>
      <c r="H27" s="75"/>
      <c r="I27" s="75">
        <v>8027010.8799999999</v>
      </c>
      <c r="J27" s="75">
        <v>6576736.3799999999</v>
      </c>
      <c r="K27" s="75">
        <f>I27-J27</f>
        <v>1450274.5</v>
      </c>
      <c r="L27" s="75"/>
    </row>
    <row r="28" spans="2:12">
      <c r="B28" s="205" t="s">
        <v>142</v>
      </c>
      <c r="C28" s="210">
        <v>-1542000</v>
      </c>
      <c r="D28" s="207">
        <v>-168471.89000000025</v>
      </c>
      <c r="G28" s="75"/>
      <c r="H28" s="75"/>
      <c r="I28" s="75"/>
      <c r="J28" s="75"/>
      <c r="K28" s="75"/>
      <c r="L28" s="75"/>
    </row>
    <row r="29" spans="2:12" hidden="1" outlineLevel="1">
      <c r="B29" s="206" t="s">
        <v>143</v>
      </c>
      <c r="C29" s="210"/>
      <c r="D29" s="207"/>
      <c r="G29" s="75"/>
      <c r="H29" s="75"/>
      <c r="I29" s="75"/>
      <c r="J29" s="75"/>
      <c r="K29" s="75"/>
      <c r="L29" s="75"/>
    </row>
    <row r="30" spans="2:12" collapsed="1">
      <c r="B30" s="196" t="s">
        <v>144</v>
      </c>
      <c r="C30" s="208">
        <v>-485100.83558906248</v>
      </c>
      <c r="D30" s="209">
        <v>-429065.16000000003</v>
      </c>
      <c r="G30" s="75"/>
      <c r="H30" s="75"/>
      <c r="I30" s="75"/>
      <c r="J30" s="75"/>
      <c r="K30" s="75"/>
      <c r="L30" s="75"/>
    </row>
    <row r="31" spans="2:12">
      <c r="B31" s="199" t="s">
        <v>145</v>
      </c>
      <c r="C31" s="210">
        <v>-486587.33558906248</v>
      </c>
      <c r="D31" s="212">
        <v>-430551.66000000003</v>
      </c>
      <c r="F31" s="75"/>
      <c r="G31" s="75"/>
      <c r="H31" s="75"/>
      <c r="I31" s="75"/>
      <c r="J31" s="75"/>
      <c r="K31" s="75"/>
      <c r="L31" s="75"/>
    </row>
    <row r="32" spans="2:12" hidden="1" outlineLevel="1">
      <c r="B32" s="202" t="s">
        <v>146</v>
      </c>
      <c r="C32" s="213"/>
      <c r="D32" s="214"/>
    </row>
    <row r="33" spans="2:19" collapsed="1">
      <c r="B33" s="199" t="s">
        <v>147</v>
      </c>
      <c r="C33" s="215">
        <v>1486.5</v>
      </c>
      <c r="D33" s="216">
        <v>1486.5</v>
      </c>
    </row>
    <row r="34" spans="2:19" ht="15.75" thickBot="1">
      <c r="B34" s="205" t="s">
        <v>148</v>
      </c>
      <c r="C34" s="200">
        <v>0</v>
      </c>
      <c r="D34" s="201">
        <v>0</v>
      </c>
      <c r="F34" s="76">
        <v>0</v>
      </c>
      <c r="G34" s="76">
        <v>0</v>
      </c>
    </row>
    <row r="35" spans="2:19" ht="15.75" hidden="1" outlineLevel="1" thickBot="1">
      <c r="B35" s="217" t="s">
        <v>149</v>
      </c>
      <c r="C35" s="218"/>
      <c r="D35" s="219"/>
    </row>
    <row r="36" spans="2:19" ht="15.75" collapsed="1" thickBot="1">
      <c r="B36" s="220" t="s">
        <v>150</v>
      </c>
      <c r="C36" s="221">
        <v>6568648.020867086</v>
      </c>
      <c r="D36" s="222">
        <v>-1830394.359460826</v>
      </c>
    </row>
    <row r="37" spans="2:19">
      <c r="B37" s="223" t="s">
        <v>151</v>
      </c>
      <c r="C37" s="224"/>
      <c r="D37" s="225"/>
    </row>
    <row r="38" spans="2:19">
      <c r="B38" s="196" t="s">
        <v>152</v>
      </c>
      <c r="C38" s="197">
        <v>-19965922.899999999</v>
      </c>
      <c r="D38" s="198">
        <v>-16829461.251245629</v>
      </c>
      <c r="L38" s="77" t="s">
        <v>153</v>
      </c>
      <c r="M38" s="77" t="s">
        <v>154</v>
      </c>
      <c r="N38" s="77" t="s">
        <v>155</v>
      </c>
      <c r="O38" s="77" t="s">
        <v>156</v>
      </c>
      <c r="P38" s="77" t="s">
        <v>157</v>
      </c>
      <c r="Q38" s="77" t="s">
        <v>158</v>
      </c>
      <c r="R38" s="77" t="s">
        <v>159</v>
      </c>
      <c r="S38" s="78"/>
    </row>
    <row r="39" spans="2:19" hidden="1" outlineLevel="1">
      <c r="B39" s="202" t="s">
        <v>160</v>
      </c>
      <c r="C39" s="213"/>
      <c r="D39" s="214"/>
      <c r="L39" s="79"/>
      <c r="M39" s="79"/>
      <c r="N39" s="79"/>
      <c r="O39" s="79"/>
      <c r="P39" s="79"/>
      <c r="Q39" s="79"/>
      <c r="R39" s="79"/>
    </row>
    <row r="40" spans="2:19" collapsed="1">
      <c r="B40" s="199" t="s">
        <v>161</v>
      </c>
      <c r="C40" s="210">
        <v>-12797500.000000007</v>
      </c>
      <c r="D40" s="207">
        <v>-1667348.6598750018</v>
      </c>
      <c r="E40" s="11"/>
      <c r="L40" s="80">
        <v>33147897.134508386</v>
      </c>
      <c r="M40" s="80">
        <f>L40-(O40+N40)</f>
        <v>13122891.214855608</v>
      </c>
      <c r="N40" s="80">
        <f>'3. P y G PRESENTACION'!B30</f>
        <v>-249667.76872222227</v>
      </c>
      <c r="O40" s="80">
        <v>20274673.688375</v>
      </c>
      <c r="P40" s="80">
        <f>O40-(R40+Q40)</f>
        <v>1994138.6598750018</v>
      </c>
      <c r="Q40" s="80">
        <f>'3. P y G PRESENTACION'!C30</f>
        <v>-253665.83150000003</v>
      </c>
      <c r="R40" s="80">
        <v>18534200.859999999</v>
      </c>
    </row>
    <row r="41" spans="2:19">
      <c r="B41" s="199" t="s">
        <v>162</v>
      </c>
      <c r="C41" s="210">
        <v>-7168422.8999999911</v>
      </c>
      <c r="D41" s="207">
        <v>-15162112.591370627</v>
      </c>
      <c r="E41" s="11"/>
      <c r="G41" s="74"/>
      <c r="L41" s="80">
        <v>39419741.856452949</v>
      </c>
      <c r="M41" s="80">
        <f>L41-(O41+N41)</f>
        <v>7168422.8999999911</v>
      </c>
      <c r="N41" s="80">
        <f>'3. P y G PRESENTACION'!B31</f>
        <v>-5321221.897742928</v>
      </c>
      <c r="O41" s="80">
        <v>37572540.854195885</v>
      </c>
      <c r="P41" s="80">
        <f>O41-(R41+Q41)</f>
        <v>15162112.591370627</v>
      </c>
      <c r="Q41" s="80">
        <f>'3. P y G PRESENTACION'!C31</f>
        <v>-3761152.2771747424</v>
      </c>
      <c r="R41" s="80">
        <v>26171580.539999999</v>
      </c>
    </row>
    <row r="42" spans="2:19" hidden="1" outlineLevel="1">
      <c r="B42" s="206" t="s">
        <v>163</v>
      </c>
      <c r="C42" s="213"/>
      <c r="D42" s="214"/>
      <c r="E42" s="11"/>
    </row>
    <row r="43" spans="2:19" hidden="1" outlineLevel="1">
      <c r="B43" s="206" t="s">
        <v>164</v>
      </c>
      <c r="C43" s="213"/>
      <c r="D43" s="214"/>
      <c r="E43" s="11"/>
    </row>
    <row r="44" spans="2:19" hidden="1" outlineLevel="1">
      <c r="B44" s="206" t="s">
        <v>165</v>
      </c>
      <c r="C44" s="213"/>
      <c r="D44" s="214"/>
      <c r="E44" s="11"/>
    </row>
    <row r="45" spans="2:19" hidden="1" outlineLevel="1">
      <c r="B45" s="206" t="s">
        <v>166</v>
      </c>
      <c r="C45" s="213"/>
      <c r="D45" s="214"/>
      <c r="E45" s="11"/>
    </row>
    <row r="46" spans="2:19" hidden="1" outlineLevel="1">
      <c r="B46" s="206" t="s">
        <v>167</v>
      </c>
      <c r="C46" s="213"/>
      <c r="D46" s="214"/>
      <c r="E46" s="11"/>
    </row>
    <row r="47" spans="2:19" collapsed="1">
      <c r="B47" s="196" t="s">
        <v>168</v>
      </c>
      <c r="C47" s="197">
        <v>0</v>
      </c>
      <c r="D47" s="198">
        <v>3.5527136788005009E-12</v>
      </c>
      <c r="E47" s="11"/>
    </row>
    <row r="48" spans="2:19" hidden="1" outlineLevel="1">
      <c r="B48" s="202" t="s">
        <v>160</v>
      </c>
      <c r="C48" s="213"/>
      <c r="D48" s="214"/>
    </row>
    <row r="49" spans="2:18" hidden="1" outlineLevel="1">
      <c r="B49" s="202" t="s">
        <v>161</v>
      </c>
      <c r="C49" s="213"/>
      <c r="D49" s="214"/>
    </row>
    <row r="50" spans="2:18" hidden="1" outlineLevel="1">
      <c r="B50" s="202" t="s">
        <v>162</v>
      </c>
      <c r="C50" s="213"/>
      <c r="D50" s="214"/>
    </row>
    <row r="51" spans="2:18" hidden="1" outlineLevel="1">
      <c r="B51" s="206" t="s">
        <v>163</v>
      </c>
      <c r="C51" s="213"/>
      <c r="D51" s="214"/>
    </row>
    <row r="52" spans="2:18" ht="15.75" collapsed="1" thickBot="1">
      <c r="B52" s="205" t="s">
        <v>164</v>
      </c>
      <c r="C52" s="210">
        <v>0</v>
      </c>
      <c r="D52" s="207">
        <v>3.5527136788005009E-12</v>
      </c>
      <c r="M52" s="81">
        <v>325391.21485560015</v>
      </c>
    </row>
    <row r="53" spans="2:18" ht="15.75" hidden="1" outlineLevel="1" thickBot="1">
      <c r="B53" s="206" t="s">
        <v>165</v>
      </c>
      <c r="C53" s="213"/>
      <c r="D53" s="214"/>
    </row>
    <row r="54" spans="2:18" ht="15.75" hidden="1" outlineLevel="1" thickBot="1">
      <c r="B54" s="206" t="s">
        <v>166</v>
      </c>
      <c r="C54" s="213"/>
      <c r="D54" s="214"/>
    </row>
    <row r="55" spans="2:18" ht="15.75" hidden="1" outlineLevel="1" thickBot="1">
      <c r="B55" s="226" t="s">
        <v>167</v>
      </c>
      <c r="C55" s="227"/>
      <c r="D55" s="228"/>
    </row>
    <row r="56" spans="2:18" ht="15.75" collapsed="1" thickBot="1">
      <c r="B56" s="220" t="s">
        <v>169</v>
      </c>
      <c r="C56" s="221">
        <v>-19965922.899999999</v>
      </c>
      <c r="D56" s="222">
        <v>-16829461.251245629</v>
      </c>
    </row>
    <row r="57" spans="2:18">
      <c r="B57" s="223" t="s">
        <v>170</v>
      </c>
      <c r="C57" s="224"/>
      <c r="D57" s="225"/>
    </row>
    <row r="58" spans="2:18">
      <c r="B58" s="196" t="s">
        <v>171</v>
      </c>
      <c r="C58" s="197">
        <v>2700000</v>
      </c>
      <c r="D58" s="198">
        <v>2700000</v>
      </c>
      <c r="L58" s="79" t="s">
        <v>172</v>
      </c>
      <c r="M58" s="79" t="s">
        <v>173</v>
      </c>
      <c r="N58" s="79" t="s">
        <v>174</v>
      </c>
      <c r="O58" s="79" t="s">
        <v>175</v>
      </c>
      <c r="P58" s="79" t="s">
        <v>176</v>
      </c>
      <c r="Q58" s="79" t="s">
        <v>177</v>
      </c>
      <c r="R58" s="79" t="s">
        <v>178</v>
      </c>
    </row>
    <row r="59" spans="2:18">
      <c r="B59" s="199" t="s">
        <v>179</v>
      </c>
      <c r="C59" s="210">
        <v>0</v>
      </c>
      <c r="D59" s="207">
        <v>0</v>
      </c>
      <c r="F59" s="82">
        <v>0</v>
      </c>
      <c r="G59" s="83">
        <f>F59-D59</f>
        <v>0</v>
      </c>
      <c r="L59" s="84">
        <v>3000000</v>
      </c>
      <c r="M59" s="79"/>
      <c r="N59" s="84">
        <v>2700000</v>
      </c>
      <c r="O59" s="84">
        <v>3000000</v>
      </c>
      <c r="P59" s="79"/>
      <c r="Q59" s="84">
        <v>2700000</v>
      </c>
      <c r="R59" s="84">
        <v>3000000</v>
      </c>
    </row>
    <row r="60" spans="2:18" ht="15.75" thickBot="1">
      <c r="B60" s="199" t="s">
        <v>180</v>
      </c>
      <c r="C60" s="210">
        <v>0</v>
      </c>
      <c r="D60" s="207">
        <v>0</v>
      </c>
      <c r="F60" s="76">
        <v>0</v>
      </c>
      <c r="G60" s="76">
        <v>0</v>
      </c>
      <c r="L60" s="79"/>
      <c r="M60" s="79"/>
      <c r="N60" s="79"/>
      <c r="O60" s="79"/>
      <c r="P60" s="79"/>
      <c r="Q60" s="79"/>
      <c r="R60" s="79"/>
    </row>
    <row r="61" spans="2:18" ht="15.75" hidden="1" outlineLevel="1" thickBot="1">
      <c r="B61" s="202" t="s">
        <v>181</v>
      </c>
      <c r="C61" s="210"/>
      <c r="D61" s="207"/>
      <c r="L61" s="79"/>
      <c r="M61" s="79"/>
      <c r="N61" s="79"/>
      <c r="O61" s="79"/>
      <c r="P61" s="79"/>
      <c r="Q61" s="79"/>
      <c r="R61" s="79"/>
    </row>
    <row r="62" spans="2:18" ht="15.75" hidden="1" outlineLevel="1" thickBot="1">
      <c r="B62" s="202" t="s">
        <v>182</v>
      </c>
      <c r="C62" s="210"/>
      <c r="D62" s="207"/>
      <c r="L62" s="85"/>
      <c r="M62" s="85"/>
      <c r="N62" s="85"/>
      <c r="O62" s="85"/>
      <c r="P62" s="85"/>
      <c r="Q62" s="85"/>
      <c r="R62" s="85"/>
    </row>
    <row r="63" spans="2:18" collapsed="1">
      <c r="B63" s="205" t="s">
        <v>183</v>
      </c>
      <c r="C63" s="210">
        <v>2700000</v>
      </c>
      <c r="D63" s="212">
        <v>2700000</v>
      </c>
      <c r="F63" s="82">
        <v>4713845.8600000013</v>
      </c>
      <c r="G63" s="83">
        <f>F63-D63</f>
        <v>2013845.8600000013</v>
      </c>
      <c r="I63" s="86">
        <v>-2013846.74</v>
      </c>
      <c r="J63" s="86" t="s">
        <v>184</v>
      </c>
      <c r="L63" s="87">
        <v>22053148.475341979</v>
      </c>
      <c r="M63" s="88">
        <f>-'3. P y G PRESENTACION'!B32</f>
        <v>-2914957.0446580201</v>
      </c>
      <c r="N63" s="89">
        <v>0</v>
      </c>
      <c r="O63" s="88">
        <v>22268105.52</v>
      </c>
      <c r="P63" s="88">
        <f>-'3. P y G PRESENTACION'!C32</f>
        <v>-2984642.22</v>
      </c>
      <c r="Q63" s="90">
        <f>-Q64</f>
        <v>2013846.74</v>
      </c>
      <c r="R63" s="91">
        <v>20538901.879999999</v>
      </c>
    </row>
    <row r="64" spans="2:18" ht="15.75" thickBot="1">
      <c r="B64" s="196" t="s">
        <v>185</v>
      </c>
      <c r="C64" s="197">
        <v>15509966.780651651</v>
      </c>
      <c r="D64" s="198">
        <v>13468109.119974203</v>
      </c>
      <c r="G64" s="74"/>
      <c r="H64" s="1">
        <v>12822919.501879914</v>
      </c>
      <c r="I64" s="86"/>
      <c r="J64" s="86" t="s">
        <v>186</v>
      </c>
      <c r="L64" s="92">
        <v>243509.0500000001</v>
      </c>
      <c r="M64" s="93"/>
      <c r="N64" s="94">
        <v>0</v>
      </c>
      <c r="O64" s="94">
        <v>243509.0500000001</v>
      </c>
      <c r="P64" s="95">
        <f>-(R64+Q64-O64)</f>
        <v>1190.0000000000582</v>
      </c>
      <c r="Q64" s="96">
        <v>-2013846.74</v>
      </c>
      <c r="R64" s="97">
        <v>2256165.79</v>
      </c>
    </row>
    <row r="65" spans="2:20">
      <c r="B65" s="229" t="s">
        <v>187</v>
      </c>
      <c r="C65" s="197">
        <v>20650000</v>
      </c>
      <c r="D65" s="198">
        <v>16670120</v>
      </c>
      <c r="H65" s="74">
        <f>C64-H64</f>
        <v>2687047.2787717376</v>
      </c>
      <c r="I65" s="86"/>
      <c r="J65" s="86"/>
      <c r="L65" s="98" t="s">
        <v>172</v>
      </c>
      <c r="M65" s="98" t="s">
        <v>188</v>
      </c>
      <c r="N65" s="98" t="s">
        <v>189</v>
      </c>
      <c r="O65" s="98" t="s">
        <v>175</v>
      </c>
      <c r="P65" s="98" t="s">
        <v>188</v>
      </c>
      <c r="Q65" s="98" t="s">
        <v>189</v>
      </c>
      <c r="R65" s="98" t="s">
        <v>178</v>
      </c>
    </row>
    <row r="66" spans="2:20" hidden="1" outlineLevel="1">
      <c r="B66" s="206" t="s">
        <v>190</v>
      </c>
      <c r="C66" s="213"/>
      <c r="D66" s="214"/>
      <c r="I66" s="86"/>
      <c r="J66" s="86"/>
      <c r="L66" s="84"/>
      <c r="M66" s="79"/>
      <c r="N66" s="84"/>
      <c r="O66" s="84"/>
      <c r="P66" s="79"/>
      <c r="Q66" s="84"/>
      <c r="R66" s="84"/>
    </row>
    <row r="67" spans="2:20" collapsed="1">
      <c r="B67" s="205" t="s">
        <v>191</v>
      </c>
      <c r="C67" s="210">
        <v>20650000</v>
      </c>
      <c r="D67" s="212">
        <v>16670120</v>
      </c>
      <c r="F67" s="82">
        <v>9437314.9189585019</v>
      </c>
      <c r="G67" s="83">
        <f>F67-D67-D73</f>
        <v>-4948375.2710157018</v>
      </c>
      <c r="I67" s="86"/>
      <c r="J67" s="86"/>
      <c r="L67" s="99">
        <v>51557810.900625855</v>
      </c>
      <c r="M67" s="100">
        <f>L67-(N67+O67)</f>
        <v>-5140033.2193483487</v>
      </c>
      <c r="N67" s="101">
        <v>20650000</v>
      </c>
      <c r="O67" s="99">
        <v>36047844.119974203</v>
      </c>
      <c r="P67" s="100">
        <f>O67-(Q67+R67)</f>
        <v>-2284429.8100257963</v>
      </c>
      <c r="Q67" s="102">
        <v>16670120</v>
      </c>
      <c r="R67" s="99">
        <v>21662153.93</v>
      </c>
      <c r="T67" s="99">
        <v>21487405.472799417</v>
      </c>
    </row>
    <row r="68" spans="2:20" hidden="1" outlineLevel="1">
      <c r="B68" s="206" t="s">
        <v>192</v>
      </c>
      <c r="C68" s="210"/>
      <c r="D68" s="212"/>
      <c r="I68" s="86"/>
      <c r="J68" s="86"/>
    </row>
    <row r="69" spans="2:20" hidden="1" outlineLevel="1">
      <c r="B69" s="206" t="s">
        <v>193</v>
      </c>
      <c r="C69" s="210"/>
      <c r="D69" s="212"/>
      <c r="I69" s="86"/>
      <c r="J69" s="86"/>
    </row>
    <row r="70" spans="2:20" collapsed="1">
      <c r="B70" s="205" t="s">
        <v>194</v>
      </c>
      <c r="C70" s="210">
        <v>0</v>
      </c>
      <c r="D70" s="212">
        <v>0</v>
      </c>
      <c r="F70" s="103">
        <v>0</v>
      </c>
      <c r="G70" s="103">
        <v>0</v>
      </c>
      <c r="I70" s="86"/>
      <c r="J70" s="86"/>
      <c r="L70" s="104">
        <f>L67-SUM(M67:O67)</f>
        <v>0</v>
      </c>
      <c r="M70" s="104">
        <f>M67+SUM(L87:L130)</f>
        <v>0</v>
      </c>
      <c r="O70" s="104">
        <f>O67-SUM(P67:R67)</f>
        <v>0</v>
      </c>
      <c r="P70" s="104">
        <f>P67+SUM(M87:M138)</f>
        <v>231995.27997420402</v>
      </c>
      <c r="T70" s="105">
        <f>T67-R67</f>
        <v>-174748.45720058307</v>
      </c>
    </row>
    <row r="71" spans="2:20">
      <c r="B71" s="229" t="s">
        <v>195</v>
      </c>
      <c r="C71" s="208">
        <v>-5140033.2193483487</v>
      </c>
      <c r="D71" s="230">
        <v>-3202010.8800257966</v>
      </c>
      <c r="G71" s="74"/>
      <c r="I71" s="86"/>
      <c r="J71" s="86"/>
      <c r="L71" s="79"/>
      <c r="M71" s="79"/>
      <c r="N71" s="79"/>
      <c r="O71" s="79"/>
      <c r="P71" s="79"/>
      <c r="Q71" s="79"/>
      <c r="R71" s="79"/>
    </row>
    <row r="72" spans="2:20" hidden="1" outlineLevel="1">
      <c r="B72" s="206" t="s">
        <v>196</v>
      </c>
      <c r="C72" s="210"/>
      <c r="D72" s="212"/>
      <c r="I72" s="86"/>
      <c r="J72" s="86"/>
    </row>
    <row r="73" spans="2:20" collapsed="1">
      <c r="B73" s="205" t="s">
        <v>197</v>
      </c>
      <c r="C73" s="210">
        <v>-5140033.2193483487</v>
      </c>
      <c r="D73" s="212">
        <v>-2284429.8100257963</v>
      </c>
      <c r="G73" s="74"/>
      <c r="I73" s="86"/>
      <c r="J73" s="86"/>
    </row>
    <row r="74" spans="2:20">
      <c r="B74" s="205" t="s">
        <v>198</v>
      </c>
      <c r="C74" s="200">
        <v>0</v>
      </c>
      <c r="D74" s="231">
        <v>-616388.52</v>
      </c>
      <c r="F74" s="103">
        <v>0</v>
      </c>
      <c r="G74" s="103">
        <v>0</v>
      </c>
      <c r="I74" s="86"/>
      <c r="J74" s="86"/>
      <c r="Q74" s="102">
        <f>16567317.06+334798.22</f>
        <v>16902115.280000001</v>
      </c>
    </row>
    <row r="75" spans="2:20" hidden="1" outlineLevel="1">
      <c r="B75" s="206" t="s">
        <v>199</v>
      </c>
      <c r="C75" s="213"/>
      <c r="D75" s="232"/>
      <c r="I75" s="86"/>
      <c r="J75" s="86"/>
    </row>
    <row r="76" spans="2:20" ht="15.75" collapsed="1" thickBot="1">
      <c r="B76" s="205" t="s">
        <v>200</v>
      </c>
      <c r="C76" s="200">
        <v>0</v>
      </c>
      <c r="D76" s="231">
        <v>-301192.55000000051</v>
      </c>
      <c r="F76" s="103">
        <v>0</v>
      </c>
      <c r="G76" s="103">
        <v>-6.47</v>
      </c>
      <c r="I76" s="86">
        <v>2013846.74</v>
      </c>
      <c r="J76" s="86" t="s">
        <v>184</v>
      </c>
    </row>
    <row r="77" spans="2:20" ht="15.75" hidden="1" outlineLevel="1" thickBot="1">
      <c r="B77" s="233" t="s">
        <v>201</v>
      </c>
      <c r="C77" s="197">
        <v>0</v>
      </c>
      <c r="D77" s="198">
        <v>0</v>
      </c>
      <c r="J77" s="1" t="s">
        <v>186</v>
      </c>
    </row>
    <row r="78" spans="2:20" ht="15.75" hidden="1" outlineLevel="1" thickBot="1">
      <c r="B78" s="202" t="s">
        <v>202</v>
      </c>
      <c r="C78" s="213"/>
      <c r="D78" s="214"/>
    </row>
    <row r="79" spans="2:20" ht="15.75" hidden="1" outlineLevel="1" thickBot="1">
      <c r="B79" s="234" t="s">
        <v>203</v>
      </c>
      <c r="C79" s="227"/>
      <c r="D79" s="228"/>
    </row>
    <row r="80" spans="2:20" ht="15.75" collapsed="1" thickBot="1">
      <c r="B80" s="220" t="s">
        <v>204</v>
      </c>
      <c r="C80" s="221">
        <v>18209966.780651651</v>
      </c>
      <c r="D80" s="222">
        <v>16168109.119974203</v>
      </c>
    </row>
    <row r="81" spans="2:17" ht="15.75" hidden="1" customHeight="1" outlineLevel="1">
      <c r="B81" s="223" t="s">
        <v>205</v>
      </c>
      <c r="C81" s="235"/>
      <c r="D81" s="236"/>
    </row>
    <row r="82" spans="2:17" collapsed="1">
      <c r="B82" s="237" t="s">
        <v>206</v>
      </c>
      <c r="C82" s="238">
        <v>4812691.9015187398</v>
      </c>
      <c r="D82" s="239">
        <v>-2491746.4907322526</v>
      </c>
    </row>
    <row r="83" spans="2:17">
      <c r="B83" s="199" t="s">
        <v>207</v>
      </c>
      <c r="C83" s="200">
        <v>12285390.009267747</v>
      </c>
      <c r="D83" s="207">
        <v>14777136.5</v>
      </c>
    </row>
    <row r="84" spans="2:17" ht="15.75" thickBot="1">
      <c r="B84" s="240" t="s">
        <v>208</v>
      </c>
      <c r="C84" s="241">
        <v>17098081.910786487</v>
      </c>
      <c r="D84" s="242">
        <v>12285390.009267747</v>
      </c>
    </row>
    <row r="85" spans="2:17" s="1" customFormat="1" ht="15.75" thickBot="1">
      <c r="B85" s="244"/>
      <c r="C85" s="244"/>
      <c r="D85" s="244"/>
    </row>
    <row r="86" spans="2:17" s="1" customFormat="1" ht="78" customHeight="1" thickBot="1">
      <c r="B86" s="453" t="s">
        <v>533</v>
      </c>
      <c r="C86" s="454"/>
      <c r="D86" s="455"/>
    </row>
    <row r="87" spans="2:17" s="1" customFormat="1">
      <c r="C87" s="106">
        <v>0</v>
      </c>
      <c r="D87" s="106"/>
      <c r="L87" s="107">
        <v>4808396.5310157025</v>
      </c>
      <c r="M87" s="107">
        <v>18705</v>
      </c>
      <c r="Q87" s="108">
        <v>45873.49</v>
      </c>
    </row>
    <row r="88" spans="2:17" s="1" customFormat="1">
      <c r="L88" s="107">
        <v>331636.68833265081</v>
      </c>
      <c r="M88" s="107">
        <v>18705</v>
      </c>
      <c r="Q88" s="108">
        <v>45816.17</v>
      </c>
    </row>
    <row r="89" spans="2:17" s="1" customFormat="1">
      <c r="L89" s="107"/>
      <c r="M89" s="107">
        <v>18705</v>
      </c>
      <c r="Q89" s="108">
        <v>45636.799999999996</v>
      </c>
    </row>
    <row r="90" spans="2:17" s="1" customFormat="1">
      <c r="L90" s="107"/>
      <c r="M90" s="107">
        <v>18705</v>
      </c>
      <c r="Q90" s="108">
        <v>45701.52</v>
      </c>
    </row>
    <row r="91" spans="2:17" s="1" customFormat="1">
      <c r="L91" s="107"/>
      <c r="M91" s="107">
        <v>18705</v>
      </c>
      <c r="Q91" s="108">
        <v>45607.22</v>
      </c>
    </row>
    <row r="92" spans="2:17" s="1" customFormat="1">
      <c r="L92" s="107"/>
      <c r="M92" s="107">
        <v>18705</v>
      </c>
      <c r="Q92" s="108">
        <v>45586.879999999997</v>
      </c>
    </row>
    <row r="93" spans="2:17" s="1" customFormat="1">
      <c r="L93" s="107"/>
      <c r="M93" s="107">
        <v>81781.94</v>
      </c>
      <c r="Q93" s="108">
        <v>45496.27</v>
      </c>
    </row>
    <row r="94" spans="2:17" s="1" customFormat="1">
      <c r="L94" s="107"/>
      <c r="M94" s="107">
        <v>81781.94</v>
      </c>
      <c r="Q94" s="1">
        <v>45472.229999999996</v>
      </c>
    </row>
    <row r="95" spans="2:17" s="1" customFormat="1">
      <c r="L95" s="107"/>
      <c r="M95" s="107">
        <v>81781.94</v>
      </c>
      <c r="Q95" s="108">
        <v>45414.909999999996</v>
      </c>
    </row>
    <row r="96" spans="2:17" s="1" customFormat="1">
      <c r="L96" s="107"/>
      <c r="M96" s="107">
        <v>81781.94</v>
      </c>
      <c r="Q96" s="108">
        <v>45329.84</v>
      </c>
    </row>
    <row r="97" spans="12:17" s="1" customFormat="1">
      <c r="L97" s="107"/>
      <c r="M97" s="107">
        <v>81781.94</v>
      </c>
      <c r="Q97" s="108">
        <v>45300.259999999995</v>
      </c>
    </row>
    <row r="98" spans="12:17" s="1" customFormat="1">
      <c r="L98" s="107"/>
      <c r="M98" s="107">
        <v>81781.94</v>
      </c>
      <c r="Q98" s="108">
        <v>45090.189999999995</v>
      </c>
    </row>
    <row r="99" spans="12:17" s="1" customFormat="1">
      <c r="L99" s="107"/>
      <c r="M99" s="107">
        <v>43819.299999999996</v>
      </c>
      <c r="Q99" s="108">
        <v>45995.54</v>
      </c>
    </row>
    <row r="100" spans="12:17" s="1" customFormat="1">
      <c r="L100" s="107"/>
      <c r="M100" s="107">
        <v>43819.299999999996</v>
      </c>
      <c r="Q100" s="108">
        <v>45988.14</v>
      </c>
    </row>
    <row r="101" spans="12:17" s="1" customFormat="1">
      <c r="L101" s="107"/>
      <c r="M101" s="107">
        <v>43819.299999999996</v>
      </c>
      <c r="Q101" s="108">
        <v>45884.59</v>
      </c>
    </row>
    <row r="102" spans="12:17" s="1" customFormat="1">
      <c r="L102" s="107"/>
      <c r="M102" s="107">
        <v>43819.3</v>
      </c>
      <c r="Q102" s="108">
        <v>45873.49</v>
      </c>
    </row>
    <row r="103" spans="12:17" s="1" customFormat="1">
      <c r="L103" s="107"/>
      <c r="M103" s="107">
        <v>43819.299999999996</v>
      </c>
      <c r="Q103" s="108">
        <v>45816.17</v>
      </c>
    </row>
    <row r="104" spans="12:17" s="1" customFormat="1">
      <c r="L104" s="107"/>
      <c r="M104" s="107">
        <v>43819.3</v>
      </c>
      <c r="Q104" s="108">
        <v>45636.799999999996</v>
      </c>
    </row>
    <row r="105" spans="12:17" s="1" customFormat="1">
      <c r="L105" s="107"/>
      <c r="M105" s="107">
        <v>43819.3</v>
      </c>
      <c r="Q105" s="108">
        <v>45701.52</v>
      </c>
    </row>
    <row r="106" spans="12:17" s="1" customFormat="1">
      <c r="L106" s="107"/>
      <c r="M106" s="107">
        <v>43819.299999999996</v>
      </c>
      <c r="Q106" s="108">
        <v>45607.22</v>
      </c>
    </row>
    <row r="107" spans="12:17" s="1" customFormat="1">
      <c r="L107" s="107"/>
      <c r="M107" s="107">
        <v>43819.3</v>
      </c>
      <c r="Q107" s="70">
        <v>45586.879999999997</v>
      </c>
    </row>
    <row r="108" spans="12:17" s="1" customFormat="1">
      <c r="L108" s="107"/>
      <c r="M108" s="107">
        <v>43819.299999999996</v>
      </c>
      <c r="Q108">
        <v>45496.27</v>
      </c>
    </row>
    <row r="109" spans="12:17" s="1" customFormat="1">
      <c r="L109" s="107"/>
      <c r="M109" s="107">
        <v>43819.299999999996</v>
      </c>
      <c r="Q109">
        <v>45472.229999999996</v>
      </c>
    </row>
    <row r="110" spans="12:17">
      <c r="L110" s="107"/>
      <c r="M110" s="107">
        <v>43819.299999999996</v>
      </c>
      <c r="Q110">
        <v>45414.909999999996</v>
      </c>
    </row>
    <row r="111" spans="12:17">
      <c r="L111" s="107"/>
      <c r="M111" s="107">
        <v>43606.06</v>
      </c>
      <c r="Q111">
        <v>56595</v>
      </c>
    </row>
    <row r="112" spans="12:17">
      <c r="L112" s="107"/>
      <c r="M112" s="107">
        <v>43606.06</v>
      </c>
      <c r="Q112">
        <v>56595</v>
      </c>
    </row>
    <row r="113" spans="12:13">
      <c r="L113" s="107"/>
      <c r="M113" s="107">
        <v>43606.06</v>
      </c>
    </row>
    <row r="114" spans="12:13">
      <c r="L114" s="107"/>
      <c r="M114" s="107">
        <v>43606.06</v>
      </c>
    </row>
    <row r="115" spans="12:13">
      <c r="L115" s="107"/>
      <c r="M115" s="107">
        <v>43606.06</v>
      </c>
    </row>
    <row r="116" spans="12:13">
      <c r="L116" s="107"/>
      <c r="M116" s="107">
        <v>43606.06</v>
      </c>
    </row>
    <row r="117" spans="12:13">
      <c r="L117" s="107"/>
      <c r="M117" s="107">
        <v>43606.06</v>
      </c>
    </row>
    <row r="118" spans="12:13">
      <c r="L118" s="107"/>
      <c r="M118" s="107">
        <v>43606.06</v>
      </c>
    </row>
    <row r="119" spans="12:13">
      <c r="L119" s="107"/>
      <c r="M119" s="107">
        <v>43606.06</v>
      </c>
    </row>
    <row r="120" spans="12:13">
      <c r="L120" s="107"/>
      <c r="M120" s="107">
        <v>43606.06</v>
      </c>
    </row>
    <row r="121" spans="12:13">
      <c r="L121" s="107"/>
      <c r="M121" s="107">
        <v>43606.06</v>
      </c>
    </row>
    <row r="122" spans="12:13">
      <c r="L122" s="107"/>
      <c r="M122" s="107">
        <v>43606.06</v>
      </c>
    </row>
    <row r="123" spans="12:13">
      <c r="L123" s="107"/>
      <c r="M123" s="107">
        <v>45076.639999999999</v>
      </c>
    </row>
    <row r="124" spans="12:13">
      <c r="L124" s="107"/>
      <c r="M124" s="107">
        <v>45028.4</v>
      </c>
    </row>
    <row r="125" spans="12:13">
      <c r="L125" s="107"/>
      <c r="M125" s="107">
        <v>44933.47</v>
      </c>
    </row>
    <row r="126" spans="12:13">
      <c r="L126" s="107"/>
      <c r="M126" s="107">
        <v>44931.909999999996</v>
      </c>
    </row>
    <row r="127" spans="12:13">
      <c r="L127" s="107"/>
      <c r="M127" s="107">
        <v>44871.22</v>
      </c>
    </row>
    <row r="128" spans="12:13">
      <c r="L128" s="107"/>
      <c r="M128" s="107">
        <v>44835.43</v>
      </c>
    </row>
    <row r="129" spans="12:13">
      <c r="L129" s="107"/>
      <c r="M129" s="107">
        <v>44763.4</v>
      </c>
    </row>
    <row r="130" spans="12:13">
      <c r="L130" s="107"/>
      <c r="M130" s="107">
        <v>44726.5</v>
      </c>
    </row>
    <row r="131" spans="12:13">
      <c r="L131" s="107"/>
      <c r="M131" s="107">
        <v>44680.74</v>
      </c>
    </row>
    <row r="132" spans="12:13">
      <c r="L132" s="107"/>
      <c r="M132" s="107">
        <v>44630.559999999998</v>
      </c>
    </row>
    <row r="133" spans="12:13">
      <c r="L133" s="107"/>
      <c r="M133" s="107">
        <v>44589.25</v>
      </c>
    </row>
    <row r="134" spans="12:13">
      <c r="L134" s="107"/>
      <c r="M134" s="107">
        <v>44541.609999999993</v>
      </c>
    </row>
    <row r="135" spans="12:13">
      <c r="L135" s="107"/>
      <c r="M135" s="107">
        <v>106800</v>
      </c>
    </row>
    <row r="136" spans="12:13">
      <c r="L136" s="107"/>
      <c r="M136" s="107">
        <v>106800</v>
      </c>
    </row>
    <row r="137" spans="12:13">
      <c r="L137" s="107"/>
      <c r="M137" s="107">
        <v>56595</v>
      </c>
    </row>
    <row r="138" spans="12:13">
      <c r="L138" s="107"/>
      <c r="M138" s="107">
        <v>56595</v>
      </c>
    </row>
  </sheetData>
  <mergeCells count="8">
    <mergeCell ref="B8:D8"/>
    <mergeCell ref="B86:D86"/>
    <mergeCell ref="B2:D2"/>
    <mergeCell ref="B3:C3"/>
    <mergeCell ref="B4:C4"/>
    <mergeCell ref="B5:D5"/>
    <mergeCell ref="B6:D6"/>
    <mergeCell ref="B7:D7"/>
  </mergeCells>
  <pageMargins left="0.7" right="0.7" top="0.75" bottom="0.75" header="0.3" footer="0.3"/>
  <pageSetup paperSize="9" scale="65" orientation="portrait" r:id="rId1"/>
  <colBreaks count="1" manualBreakCount="1">
    <brk id="4" min="1" max="83" man="1"/>
  </colBreaks>
  <drawing r:id="rId2"/>
</worksheet>
</file>

<file path=xl/worksheets/sheet5.xml><?xml version="1.0" encoding="utf-8"?>
<worksheet xmlns="http://schemas.openxmlformats.org/spreadsheetml/2006/main" xmlns:r="http://schemas.openxmlformats.org/officeDocument/2006/relationships">
  <sheetPr>
    <tabColor rgb="FF92D050"/>
    <pageSetUpPr fitToPage="1"/>
  </sheetPr>
  <dimension ref="A1:AA85"/>
  <sheetViews>
    <sheetView showGridLines="0" topLeftCell="C13" zoomScale="82" zoomScaleNormal="82" workbookViewId="0">
      <selection activeCell="Q4" sqref="Q4:R4"/>
    </sheetView>
  </sheetViews>
  <sheetFormatPr baseColWidth="10" defaultRowHeight="12.75" outlineLevelCol="1"/>
  <cols>
    <col min="1" max="1" width="19.42578125" style="109" hidden="1" customWidth="1" outlineLevel="1"/>
    <col min="2" max="2" width="11.42578125" style="109" hidden="1" customWidth="1" outlineLevel="1"/>
    <col min="3" max="3" width="11.42578125" style="109" collapsed="1"/>
    <col min="4" max="4" width="105.42578125" style="109" customWidth="1"/>
    <col min="5" max="6" width="8.7109375" style="109" customWidth="1"/>
    <col min="7" max="7" width="18.7109375" style="109" customWidth="1"/>
    <col min="8" max="8" width="15.85546875" style="109" customWidth="1"/>
    <col min="9" max="9" width="18.42578125" style="109" bestFit="1" customWidth="1"/>
    <col min="10" max="13" width="8.7109375" style="109" customWidth="1"/>
    <col min="14" max="18" width="12" style="109" customWidth="1"/>
    <col min="19" max="19" width="11.42578125" style="109"/>
    <col min="20" max="20" width="16.42578125" style="109" customWidth="1"/>
    <col min="21" max="22" width="11.42578125" style="109"/>
    <col min="23" max="23" width="27.140625" style="109" hidden="1" customWidth="1"/>
    <col min="24" max="24" width="16.85546875" style="110" hidden="1" customWidth="1"/>
    <col min="25" max="25" width="82" style="109" hidden="1" customWidth="1"/>
    <col min="26" max="29" width="0" style="109" hidden="1" customWidth="1"/>
    <col min="30" max="16384" width="11.42578125" style="109"/>
  </cols>
  <sheetData>
    <row r="1" spans="1:27" ht="60" customHeight="1" thickBot="1"/>
    <row r="2" spans="1:27" ht="13.5" thickBot="1">
      <c r="C2" s="434" t="s">
        <v>209</v>
      </c>
      <c r="D2" s="435"/>
      <c r="E2" s="435"/>
      <c r="F2" s="435"/>
      <c r="G2" s="435"/>
      <c r="H2" s="435"/>
      <c r="I2" s="435"/>
      <c r="J2" s="435"/>
      <c r="K2" s="435"/>
      <c r="L2" s="435"/>
      <c r="M2" s="435"/>
      <c r="N2" s="435"/>
      <c r="O2" s="435"/>
      <c r="P2" s="435"/>
      <c r="Q2" s="435"/>
      <c r="R2" s="436"/>
    </row>
    <row r="3" spans="1:27">
      <c r="C3" s="481" t="s">
        <v>1</v>
      </c>
      <c r="D3" s="482"/>
      <c r="E3" s="482"/>
      <c r="F3" s="482"/>
      <c r="G3" s="482"/>
      <c r="H3" s="482"/>
      <c r="I3" s="482"/>
      <c r="J3" s="482"/>
      <c r="K3" s="482"/>
      <c r="L3" s="482"/>
      <c r="M3" s="482"/>
      <c r="N3" s="482"/>
      <c r="O3" s="482"/>
      <c r="P3" s="483"/>
      <c r="Q3" s="481" t="s">
        <v>2</v>
      </c>
      <c r="R3" s="483"/>
    </row>
    <row r="4" spans="1:27" ht="13.5" thickBot="1">
      <c r="C4" s="439" t="s">
        <v>3</v>
      </c>
      <c r="D4" s="440"/>
      <c r="E4" s="440"/>
      <c r="F4" s="440"/>
      <c r="G4" s="440"/>
      <c r="H4" s="440"/>
      <c r="I4" s="440"/>
      <c r="J4" s="440"/>
      <c r="K4" s="440"/>
      <c r="L4" s="440"/>
      <c r="M4" s="440"/>
      <c r="N4" s="440"/>
      <c r="O4" s="440"/>
      <c r="P4" s="484"/>
      <c r="Q4" s="485">
        <v>2021</v>
      </c>
      <c r="R4" s="485"/>
    </row>
    <row r="5" spans="1:27" ht="13.5" thickBot="1">
      <c r="C5" s="253" t="s">
        <v>210</v>
      </c>
      <c r="D5" s="477" t="s">
        <v>211</v>
      </c>
      <c r="E5" s="477"/>
      <c r="F5" s="477"/>
      <c r="G5" s="477"/>
      <c r="H5" s="477"/>
      <c r="I5" s="477"/>
      <c r="J5" s="477"/>
      <c r="K5" s="477"/>
      <c r="L5" s="477"/>
      <c r="M5" s="477"/>
      <c r="N5" s="477"/>
      <c r="O5" s="478"/>
      <c r="P5" s="253" t="s">
        <v>212</v>
      </c>
      <c r="Q5" s="479" t="s">
        <v>213</v>
      </c>
      <c r="R5" s="480"/>
    </row>
    <row r="6" spans="1:27" ht="13.5" thickBot="1">
      <c r="C6" s="465" t="s">
        <v>214</v>
      </c>
      <c r="D6" s="466"/>
      <c r="E6" s="466"/>
      <c r="F6" s="466"/>
      <c r="G6" s="466"/>
      <c r="H6" s="466"/>
      <c r="I6" s="466"/>
      <c r="J6" s="466"/>
      <c r="K6" s="466"/>
      <c r="L6" s="466"/>
      <c r="M6" s="466"/>
      <c r="N6" s="466"/>
      <c r="O6" s="466"/>
      <c r="P6" s="466"/>
      <c r="Q6" s="466"/>
      <c r="R6" s="467"/>
    </row>
    <row r="7" spans="1:27" ht="13.5" thickBot="1">
      <c r="C7" s="468" t="s">
        <v>215</v>
      </c>
      <c r="D7" s="469"/>
      <c r="E7" s="469"/>
      <c r="F7" s="469"/>
      <c r="G7" s="469"/>
      <c r="H7" s="469"/>
      <c r="I7" s="469"/>
      <c r="J7" s="469"/>
      <c r="K7" s="469"/>
      <c r="L7" s="469"/>
      <c r="M7" s="469"/>
      <c r="N7" s="469"/>
      <c r="O7" s="469"/>
      <c r="P7" s="469"/>
      <c r="Q7" s="469"/>
      <c r="R7" s="470"/>
    </row>
    <row r="8" spans="1:27">
      <c r="C8" s="471" t="s">
        <v>216</v>
      </c>
      <c r="D8" s="472"/>
      <c r="E8" s="473" t="s">
        <v>217</v>
      </c>
      <c r="F8" s="473" t="s">
        <v>218</v>
      </c>
      <c r="G8" s="473" t="s">
        <v>219</v>
      </c>
      <c r="H8" s="473" t="str">
        <f>"Ejecución prevista hasta 31/12/"&amp;Q4-1&amp;" (€)"</f>
        <v>Ejecución prevista hasta 31/12/2020 (€)</v>
      </c>
      <c r="I8" s="472" t="s">
        <v>220</v>
      </c>
      <c r="J8" s="472"/>
      <c r="K8" s="472"/>
      <c r="L8" s="472"/>
      <c r="M8" s="472"/>
      <c r="N8" s="475" t="str">
        <f>"Previsión de importes comprometidos a 31/12/"&amp;Q4-1&amp;" (€)"</f>
        <v>Previsión de importes comprometidos a 31/12/2020 (€)</v>
      </c>
      <c r="O8" s="475"/>
      <c r="P8" s="475"/>
      <c r="Q8" s="475"/>
      <c r="R8" s="476"/>
    </row>
    <row r="9" spans="1:27">
      <c r="C9" s="245" t="s">
        <v>221</v>
      </c>
      <c r="D9" s="246" t="s">
        <v>222</v>
      </c>
      <c r="E9" s="474"/>
      <c r="F9" s="474"/>
      <c r="G9" s="474"/>
      <c r="H9" s="474"/>
      <c r="I9" s="247">
        <f>Q4</f>
        <v>2021</v>
      </c>
      <c r="J9" s="247">
        <f>I9+1</f>
        <v>2022</v>
      </c>
      <c r="K9" s="247">
        <f>J9+1</f>
        <v>2023</v>
      </c>
      <c r="L9" s="247">
        <f>K9+1</f>
        <v>2024</v>
      </c>
      <c r="M9" s="247" t="s">
        <v>223</v>
      </c>
      <c r="N9" s="247">
        <f>Q4</f>
        <v>2021</v>
      </c>
      <c r="O9" s="247">
        <f>N9+1</f>
        <v>2022</v>
      </c>
      <c r="P9" s="247">
        <f>O9+1</f>
        <v>2023</v>
      </c>
      <c r="Q9" s="247">
        <f>P9+1</f>
        <v>2024</v>
      </c>
      <c r="R9" s="248" t="s">
        <v>223</v>
      </c>
      <c r="W9" s="109" t="s">
        <v>224</v>
      </c>
      <c r="Y9" s="109" t="s">
        <v>225</v>
      </c>
      <c r="Z9" s="112" t="s">
        <v>226</v>
      </c>
    </row>
    <row r="10" spans="1:27">
      <c r="C10" s="249">
        <v>1</v>
      </c>
      <c r="D10" s="250" t="s">
        <v>227</v>
      </c>
      <c r="E10" s="254">
        <v>2021</v>
      </c>
      <c r="F10" s="254">
        <v>2021</v>
      </c>
      <c r="G10" s="255">
        <v>3770000</v>
      </c>
      <c r="H10" s="255"/>
      <c r="I10" s="256">
        <v>3770000</v>
      </c>
      <c r="J10" s="200"/>
      <c r="K10" s="200"/>
      <c r="L10" s="200"/>
      <c r="M10" s="200"/>
      <c r="N10" s="200"/>
      <c r="O10" s="200"/>
      <c r="P10" s="200"/>
      <c r="Q10" s="200"/>
      <c r="R10" s="201"/>
      <c r="W10" s="113" t="s">
        <v>227</v>
      </c>
      <c r="X10" s="110">
        <v>3770000</v>
      </c>
      <c r="Y10" s="109" t="str">
        <f>W10</f>
        <v xml:space="preserve">10 Guaguas Híbridas de 12m </v>
      </c>
      <c r="Z10" s="112">
        <v>634</v>
      </c>
      <c r="AA10" s="109">
        <f>VLOOKUP(Y10,D:G,4,FALSE)</f>
        <v>3770000</v>
      </c>
    </row>
    <row r="11" spans="1:27" ht="15" customHeight="1">
      <c r="A11" s="114" t="s">
        <v>266</v>
      </c>
      <c r="C11" s="249">
        <f>IF(G11&gt;0,C10+1,C10)</f>
        <v>2</v>
      </c>
      <c r="D11" s="250" t="s">
        <v>228</v>
      </c>
      <c r="E11" s="254">
        <v>2021</v>
      </c>
      <c r="F11" s="254">
        <v>2021</v>
      </c>
      <c r="G11" s="255">
        <v>84500</v>
      </c>
      <c r="H11" s="255"/>
      <c r="I11" s="256">
        <v>84500</v>
      </c>
      <c r="J11" s="200"/>
      <c r="K11" s="200"/>
      <c r="L11" s="200"/>
      <c r="M11" s="200"/>
      <c r="N11" s="200"/>
      <c r="O11" s="200"/>
      <c r="P11" s="200"/>
      <c r="Q11" s="200"/>
      <c r="R11" s="201"/>
      <c r="W11" s="113" t="s">
        <v>228</v>
      </c>
      <c r="X11" s="110">
        <v>84500</v>
      </c>
      <c r="Y11" s="109" t="str">
        <f t="shared" ref="Y11:Y63" si="0">W11</f>
        <v>Ampliar instalación fotovoltaica hasta el máximo posible. (65kwp)</v>
      </c>
      <c r="Z11" s="112">
        <v>633</v>
      </c>
      <c r="AA11" s="109">
        <f t="shared" ref="AA11:AA63" si="1">VLOOKUP(Y11,D:G,4,FALSE)</f>
        <v>84500</v>
      </c>
    </row>
    <row r="12" spans="1:27" ht="15" customHeight="1">
      <c r="A12" s="114" t="s">
        <v>266</v>
      </c>
      <c r="C12" s="249">
        <f t="shared" ref="C12:C63" si="2">IF(G12&gt;0,C11+1,C11)</f>
        <v>3</v>
      </c>
      <c r="D12" s="251" t="s">
        <v>229</v>
      </c>
      <c r="E12" s="254">
        <v>2021</v>
      </c>
      <c r="F12" s="254">
        <v>2021</v>
      </c>
      <c r="G12" s="255">
        <v>80000</v>
      </c>
      <c r="H12" s="255"/>
      <c r="I12" s="256">
        <v>80000</v>
      </c>
      <c r="J12" s="200"/>
      <c r="K12" s="200"/>
      <c r="L12" s="200"/>
      <c r="M12" s="200"/>
      <c r="N12" s="200"/>
      <c r="O12" s="200"/>
      <c r="P12" s="200"/>
      <c r="Q12" s="200"/>
      <c r="R12" s="201"/>
      <c r="W12" s="113" t="s">
        <v>229</v>
      </c>
      <c r="X12" s="110">
        <v>80000</v>
      </c>
      <c r="Y12" s="109" t="str">
        <f t="shared" si="0"/>
        <v>Renovación parcial de juegos de 6 columnas móviles. Plan Renove I</v>
      </c>
      <c r="Z12" s="112">
        <v>633</v>
      </c>
      <c r="AA12" s="109">
        <f t="shared" si="1"/>
        <v>80000</v>
      </c>
    </row>
    <row r="13" spans="1:27" ht="15" customHeight="1">
      <c r="A13" s="114" t="s">
        <v>266</v>
      </c>
      <c r="C13" s="249">
        <f t="shared" si="2"/>
        <v>4</v>
      </c>
      <c r="D13" s="251" t="s">
        <v>230</v>
      </c>
      <c r="E13" s="254">
        <v>2021</v>
      </c>
      <c r="F13" s="254">
        <v>2021</v>
      </c>
      <c r="G13" s="255">
        <v>48000</v>
      </c>
      <c r="H13" s="255"/>
      <c r="I13" s="256">
        <v>48000</v>
      </c>
      <c r="J13" s="255"/>
      <c r="K13" s="200"/>
      <c r="L13" s="200"/>
      <c r="M13" s="200"/>
      <c r="N13" s="200"/>
      <c r="O13" s="200"/>
      <c r="P13" s="200"/>
      <c r="Q13" s="200"/>
      <c r="R13" s="201"/>
      <c r="W13" s="113" t="s">
        <v>230</v>
      </c>
      <c r="X13" s="110">
        <v>48000</v>
      </c>
      <c r="Y13" s="109" t="str">
        <f t="shared" si="0"/>
        <v>Instalación fotovoltaica en terminales: Hoya Plata, Guiniguada y Manuel Becerra</v>
      </c>
      <c r="Z13" s="112">
        <v>633</v>
      </c>
      <c r="AA13" s="109">
        <f t="shared" si="1"/>
        <v>48000</v>
      </c>
    </row>
    <row r="14" spans="1:27" ht="15" customHeight="1">
      <c r="A14" s="114" t="s">
        <v>266</v>
      </c>
      <c r="C14" s="249">
        <f t="shared" si="2"/>
        <v>5</v>
      </c>
      <c r="D14" s="251" t="s">
        <v>231</v>
      </c>
      <c r="E14" s="254">
        <v>2021</v>
      </c>
      <c r="F14" s="254">
        <v>2021</v>
      </c>
      <c r="G14" s="255">
        <v>48000</v>
      </c>
      <c r="H14" s="255"/>
      <c r="I14" s="256">
        <v>48000</v>
      </c>
      <c r="J14" s="256"/>
      <c r="K14" s="200"/>
      <c r="L14" s="200"/>
      <c r="M14" s="200"/>
      <c r="N14" s="200"/>
      <c r="O14" s="200"/>
      <c r="P14" s="200"/>
      <c r="Q14" s="200"/>
      <c r="R14" s="201"/>
      <c r="W14" s="113" t="s">
        <v>231</v>
      </c>
      <c r="X14" s="110">
        <v>48000</v>
      </c>
      <c r="Y14" s="109" t="str">
        <f t="shared" si="0"/>
        <v>Máquina fregadora plantas aparcamiento</v>
      </c>
      <c r="Z14" s="112">
        <v>633</v>
      </c>
      <c r="AA14" s="109">
        <f t="shared" si="1"/>
        <v>48000</v>
      </c>
    </row>
    <row r="15" spans="1:27" ht="15" customHeight="1">
      <c r="A15" s="114" t="s">
        <v>266</v>
      </c>
      <c r="C15" s="249">
        <f t="shared" si="2"/>
        <v>6</v>
      </c>
      <c r="D15" s="251" t="s">
        <v>232</v>
      </c>
      <c r="E15" s="254">
        <v>2021</v>
      </c>
      <c r="F15" s="254">
        <v>2021</v>
      </c>
      <c r="G15" s="255">
        <v>239972.9</v>
      </c>
      <c r="H15" s="255"/>
      <c r="I15" s="256">
        <v>239972.9</v>
      </c>
      <c r="J15" s="256"/>
      <c r="K15" s="200"/>
      <c r="L15" s="200"/>
      <c r="M15" s="200"/>
      <c r="N15" s="200"/>
      <c r="O15" s="200"/>
      <c r="P15" s="200"/>
      <c r="Q15" s="200"/>
      <c r="R15" s="201"/>
      <c r="W15" s="113" t="s">
        <v>511</v>
      </c>
      <c r="X15" s="110">
        <v>15000</v>
      </c>
      <c r="Y15" s="109" t="s">
        <v>233</v>
      </c>
      <c r="Z15" s="112">
        <v>633</v>
      </c>
      <c r="AA15" s="109">
        <f t="shared" si="1"/>
        <v>68450</v>
      </c>
    </row>
    <row r="16" spans="1:27" ht="15" customHeight="1">
      <c r="A16" s="114" t="s">
        <v>266</v>
      </c>
      <c r="C16" s="249">
        <f t="shared" si="2"/>
        <v>7</v>
      </c>
      <c r="D16" s="251" t="s">
        <v>234</v>
      </c>
      <c r="E16" s="254">
        <v>2021</v>
      </c>
      <c r="F16" s="254">
        <v>2021</v>
      </c>
      <c r="G16" s="255">
        <v>90000</v>
      </c>
      <c r="H16" s="255"/>
      <c r="I16" s="256">
        <v>90000</v>
      </c>
      <c r="J16" s="200"/>
      <c r="K16" s="200"/>
      <c r="L16" s="200"/>
      <c r="M16" s="200"/>
      <c r="N16" s="200"/>
      <c r="O16" s="200"/>
      <c r="P16" s="200"/>
      <c r="Q16" s="200"/>
      <c r="R16" s="201"/>
      <c r="W16" s="113" t="s">
        <v>512</v>
      </c>
      <c r="X16" s="110">
        <v>15000</v>
      </c>
      <c r="Y16" s="109" t="s">
        <v>233</v>
      </c>
      <c r="Z16" s="112">
        <v>633</v>
      </c>
      <c r="AA16" s="109">
        <f t="shared" si="1"/>
        <v>68450</v>
      </c>
    </row>
    <row r="17" spans="1:27" ht="15" customHeight="1">
      <c r="A17" s="114" t="s">
        <v>266</v>
      </c>
      <c r="C17" s="249">
        <f t="shared" si="2"/>
        <v>8</v>
      </c>
      <c r="D17" s="251" t="s">
        <v>235</v>
      </c>
      <c r="E17" s="254">
        <v>2021</v>
      </c>
      <c r="F17" s="254">
        <v>2021</v>
      </c>
      <c r="G17" s="255">
        <v>20000</v>
      </c>
      <c r="H17" s="255"/>
      <c r="I17" s="256">
        <v>20000</v>
      </c>
      <c r="J17" s="200"/>
      <c r="K17" s="200"/>
      <c r="L17" s="200"/>
      <c r="M17" s="200"/>
      <c r="N17" s="200"/>
      <c r="O17" s="200"/>
      <c r="P17" s="200"/>
      <c r="Q17" s="200"/>
      <c r="R17" s="201"/>
      <c r="W17" s="113" t="s">
        <v>513</v>
      </c>
      <c r="X17" s="110">
        <v>11250</v>
      </c>
      <c r="Y17" s="109" t="s">
        <v>233</v>
      </c>
      <c r="Z17" s="112">
        <v>633</v>
      </c>
      <c r="AA17" s="109">
        <f t="shared" si="1"/>
        <v>68450</v>
      </c>
    </row>
    <row r="18" spans="1:27" ht="15" customHeight="1">
      <c r="A18" s="114" t="s">
        <v>266</v>
      </c>
      <c r="C18" s="249">
        <f t="shared" si="2"/>
        <v>9</v>
      </c>
      <c r="D18" s="251" t="s">
        <v>236</v>
      </c>
      <c r="E18" s="254">
        <v>2021</v>
      </c>
      <c r="F18" s="254">
        <v>2021</v>
      </c>
      <c r="G18" s="255">
        <v>15000</v>
      </c>
      <c r="H18" s="255"/>
      <c r="I18" s="256">
        <v>15000</v>
      </c>
      <c r="J18" s="200"/>
      <c r="K18" s="200"/>
      <c r="L18" s="200"/>
      <c r="M18" s="200"/>
      <c r="N18" s="200"/>
      <c r="O18" s="200"/>
      <c r="P18" s="200"/>
      <c r="Q18" s="200"/>
      <c r="R18" s="201"/>
      <c r="W18" s="113" t="s">
        <v>514</v>
      </c>
      <c r="X18" s="110">
        <v>10000</v>
      </c>
      <c r="Y18" s="109" t="s">
        <v>233</v>
      </c>
      <c r="Z18" s="112">
        <v>641</v>
      </c>
      <c r="AA18" s="109">
        <f t="shared" si="1"/>
        <v>68450</v>
      </c>
    </row>
    <row r="19" spans="1:27" ht="15" customHeight="1">
      <c r="A19" s="114" t="s">
        <v>266</v>
      </c>
      <c r="C19" s="249">
        <f t="shared" si="2"/>
        <v>10</v>
      </c>
      <c r="D19" s="251" t="s">
        <v>237</v>
      </c>
      <c r="E19" s="254">
        <v>2021</v>
      </c>
      <c r="F19" s="254">
        <v>2021</v>
      </c>
      <c r="G19" s="255">
        <v>2150000</v>
      </c>
      <c r="H19" s="255"/>
      <c r="I19" s="256">
        <v>2150000</v>
      </c>
      <c r="J19" s="200"/>
      <c r="K19" s="200"/>
      <c r="L19" s="200"/>
      <c r="M19" s="200"/>
      <c r="N19" s="200"/>
      <c r="O19" s="200"/>
      <c r="P19" s="200"/>
      <c r="Q19" s="200"/>
      <c r="R19" s="201"/>
      <c r="W19" s="113" t="s">
        <v>515</v>
      </c>
      <c r="X19" s="110">
        <v>0</v>
      </c>
      <c r="Y19" s="109" t="s">
        <v>233</v>
      </c>
      <c r="Z19" s="112">
        <v>633</v>
      </c>
      <c r="AA19" s="109">
        <f t="shared" si="1"/>
        <v>68450</v>
      </c>
    </row>
    <row r="20" spans="1:27" ht="15" customHeight="1">
      <c r="A20" s="114" t="s">
        <v>273</v>
      </c>
      <c r="C20" s="249">
        <f t="shared" si="2"/>
        <v>11</v>
      </c>
      <c r="D20" s="251" t="s">
        <v>238</v>
      </c>
      <c r="E20" s="254">
        <v>2021</v>
      </c>
      <c r="F20" s="254">
        <v>2021</v>
      </c>
      <c r="G20" s="255">
        <v>2000000</v>
      </c>
      <c r="H20" s="255"/>
      <c r="I20" s="256">
        <v>2000000</v>
      </c>
      <c r="J20" s="200"/>
      <c r="K20" s="200"/>
      <c r="L20" s="200"/>
      <c r="M20" s="200"/>
      <c r="N20" s="200"/>
      <c r="O20" s="200"/>
      <c r="P20" s="200"/>
      <c r="Q20" s="200"/>
      <c r="R20" s="201"/>
      <c r="W20" s="113" t="s">
        <v>516</v>
      </c>
      <c r="X20" s="110">
        <v>0</v>
      </c>
      <c r="Y20" s="109" t="s">
        <v>233</v>
      </c>
      <c r="Z20" s="112">
        <v>641</v>
      </c>
      <c r="AA20" s="109">
        <f t="shared" si="1"/>
        <v>68450</v>
      </c>
    </row>
    <row r="21" spans="1:27" ht="15" customHeight="1">
      <c r="A21" s="114" t="s">
        <v>273</v>
      </c>
      <c r="C21" s="249">
        <f t="shared" si="2"/>
        <v>12</v>
      </c>
      <c r="D21" s="251" t="s">
        <v>239</v>
      </c>
      <c r="E21" s="254">
        <v>2021</v>
      </c>
      <c r="F21" s="254">
        <v>2021</v>
      </c>
      <c r="G21" s="255">
        <v>167000</v>
      </c>
      <c r="H21" s="255"/>
      <c r="I21" s="256">
        <v>167000</v>
      </c>
      <c r="J21" s="200"/>
      <c r="K21" s="200"/>
      <c r="L21" s="200"/>
      <c r="M21" s="200"/>
      <c r="N21" s="200"/>
      <c r="O21" s="200"/>
      <c r="P21" s="200"/>
      <c r="Q21" s="200"/>
      <c r="R21" s="201"/>
      <c r="W21" s="113" t="s">
        <v>517</v>
      </c>
      <c r="X21" s="110">
        <v>3200</v>
      </c>
      <c r="Y21" s="109" t="s">
        <v>233</v>
      </c>
      <c r="Z21" s="112">
        <v>633</v>
      </c>
      <c r="AA21" s="109">
        <f t="shared" si="1"/>
        <v>68450</v>
      </c>
    </row>
    <row r="22" spans="1:27" ht="15" customHeight="1">
      <c r="A22" s="114" t="s">
        <v>273</v>
      </c>
      <c r="C22" s="249">
        <f t="shared" si="2"/>
        <v>13</v>
      </c>
      <c r="D22" s="251" t="s">
        <v>240</v>
      </c>
      <c r="E22" s="254">
        <v>2021</v>
      </c>
      <c r="F22" s="254">
        <v>2021</v>
      </c>
      <c r="G22" s="255">
        <v>10000000</v>
      </c>
      <c r="H22" s="255"/>
      <c r="I22" s="256">
        <v>10000000</v>
      </c>
      <c r="J22" s="200"/>
      <c r="K22" s="200"/>
      <c r="L22" s="200"/>
      <c r="M22" s="200"/>
      <c r="N22" s="200"/>
      <c r="O22" s="200"/>
      <c r="P22" s="200"/>
      <c r="Q22" s="200"/>
      <c r="R22" s="201"/>
      <c r="W22" s="113" t="s">
        <v>518</v>
      </c>
      <c r="X22" s="110">
        <v>3000</v>
      </c>
      <c r="Y22" s="109" t="s">
        <v>233</v>
      </c>
      <c r="Z22" s="112">
        <v>633</v>
      </c>
      <c r="AA22" s="109">
        <f t="shared" si="1"/>
        <v>68450</v>
      </c>
    </row>
    <row r="23" spans="1:27" ht="15" customHeight="1">
      <c r="A23" s="114" t="s">
        <v>270</v>
      </c>
      <c r="C23" s="249">
        <f t="shared" si="2"/>
        <v>14</v>
      </c>
      <c r="D23" s="251" t="s">
        <v>241</v>
      </c>
      <c r="E23" s="254">
        <v>2021</v>
      </c>
      <c r="F23" s="254">
        <v>2021</v>
      </c>
      <c r="G23" s="255">
        <v>120000</v>
      </c>
      <c r="H23" s="255"/>
      <c r="I23" s="256">
        <v>120000</v>
      </c>
      <c r="J23" s="200"/>
      <c r="K23" s="200"/>
      <c r="L23" s="200"/>
      <c r="M23" s="200"/>
      <c r="N23" s="200"/>
      <c r="O23" s="200"/>
      <c r="P23" s="200"/>
      <c r="Q23" s="200"/>
      <c r="R23" s="201"/>
      <c r="W23" s="113" t="s">
        <v>519</v>
      </c>
      <c r="X23" s="110">
        <v>2000</v>
      </c>
      <c r="Y23" s="109" t="s">
        <v>233</v>
      </c>
      <c r="Z23" s="112">
        <v>633</v>
      </c>
      <c r="AA23" s="109">
        <f t="shared" si="1"/>
        <v>68450</v>
      </c>
    </row>
    <row r="24" spans="1:27" ht="15" customHeight="1">
      <c r="A24" s="114" t="s">
        <v>270</v>
      </c>
      <c r="C24" s="249">
        <f t="shared" si="2"/>
        <v>15</v>
      </c>
      <c r="D24" s="251" t="s">
        <v>242</v>
      </c>
      <c r="E24" s="254">
        <v>2021</v>
      </c>
      <c r="F24" s="254">
        <v>2021</v>
      </c>
      <c r="G24" s="255">
        <v>20000</v>
      </c>
      <c r="H24" s="255"/>
      <c r="I24" s="256">
        <v>20000</v>
      </c>
      <c r="J24" s="200"/>
      <c r="K24" s="200"/>
      <c r="L24" s="200"/>
      <c r="M24" s="200"/>
      <c r="N24" s="200"/>
      <c r="O24" s="200"/>
      <c r="P24" s="200"/>
      <c r="Q24" s="200"/>
      <c r="R24" s="201"/>
      <c r="W24" s="113" t="s">
        <v>232</v>
      </c>
      <c r="X24" s="110">
        <v>239972.9</v>
      </c>
      <c r="Y24" s="109" t="str">
        <f t="shared" si="0"/>
        <v>Seguridad Adicional Solar Militares necesaria para la Obra del Edificio</v>
      </c>
      <c r="Z24" s="112">
        <v>629</v>
      </c>
      <c r="AA24" s="109">
        <f t="shared" si="1"/>
        <v>239972.9</v>
      </c>
    </row>
    <row r="25" spans="1:27" ht="15" customHeight="1">
      <c r="A25" s="114" t="s">
        <v>267</v>
      </c>
      <c r="C25" s="249">
        <f t="shared" si="2"/>
        <v>16</v>
      </c>
      <c r="D25" s="251" t="s">
        <v>243</v>
      </c>
      <c r="E25" s="254">
        <v>2021</v>
      </c>
      <c r="F25" s="254">
        <v>2021</v>
      </c>
      <c r="G25" s="255">
        <v>171000</v>
      </c>
      <c r="H25" s="255"/>
      <c r="I25" s="256">
        <v>171000</v>
      </c>
      <c r="J25" s="200"/>
      <c r="K25" s="200"/>
      <c r="L25" s="200"/>
      <c r="M25" s="200"/>
      <c r="N25" s="200"/>
      <c r="O25" s="200"/>
      <c r="P25" s="200"/>
      <c r="Q25" s="200"/>
      <c r="R25" s="201"/>
      <c r="W25" s="113" t="s">
        <v>520</v>
      </c>
      <c r="X25" s="110">
        <v>0</v>
      </c>
      <c r="Y25" s="109" t="str">
        <f t="shared" si="0"/>
        <v>Actualización y reforma de la puerta de acceso principal al edificio de GM</v>
      </c>
      <c r="Z25" s="112">
        <v>633</v>
      </c>
      <c r="AA25" s="109" t="e">
        <f t="shared" si="1"/>
        <v>#N/A</v>
      </c>
    </row>
    <row r="26" spans="1:27" ht="15" customHeight="1">
      <c r="A26" s="114" t="s">
        <v>267</v>
      </c>
      <c r="C26" s="249">
        <f t="shared" si="2"/>
        <v>17</v>
      </c>
      <c r="D26" s="251" t="s">
        <v>244</v>
      </c>
      <c r="E26" s="254">
        <v>2021</v>
      </c>
      <c r="F26" s="254">
        <v>2021</v>
      </c>
      <c r="G26" s="255">
        <v>75000</v>
      </c>
      <c r="H26" s="255"/>
      <c r="I26" s="256">
        <v>75000</v>
      </c>
      <c r="J26" s="200"/>
      <c r="K26" s="200"/>
      <c r="L26" s="200"/>
      <c r="M26" s="200"/>
      <c r="N26" s="200"/>
      <c r="O26" s="200"/>
      <c r="P26" s="200"/>
      <c r="Q26" s="200"/>
      <c r="R26" s="201"/>
      <c r="W26" s="113" t="s">
        <v>521</v>
      </c>
      <c r="X26" s="110">
        <v>9000</v>
      </c>
      <c r="Y26" s="109" t="s">
        <v>233</v>
      </c>
      <c r="Z26" s="112">
        <v>633</v>
      </c>
      <c r="AA26" s="109">
        <f t="shared" si="1"/>
        <v>68450</v>
      </c>
    </row>
    <row r="27" spans="1:27" ht="15" customHeight="1">
      <c r="A27" s="114" t="s">
        <v>267</v>
      </c>
      <c r="C27" s="249">
        <f t="shared" si="2"/>
        <v>18</v>
      </c>
      <c r="D27" s="251" t="s">
        <v>245</v>
      </c>
      <c r="E27" s="254">
        <v>2021</v>
      </c>
      <c r="F27" s="254">
        <v>2021</v>
      </c>
      <c r="G27" s="255">
        <v>30000</v>
      </c>
      <c r="H27" s="255"/>
      <c r="I27" s="256">
        <v>30000</v>
      </c>
      <c r="J27" s="200"/>
      <c r="K27" s="200"/>
      <c r="L27" s="200"/>
      <c r="M27" s="200"/>
      <c r="N27" s="200"/>
      <c r="O27" s="200"/>
      <c r="P27" s="200"/>
      <c r="Q27" s="200"/>
      <c r="R27" s="201"/>
      <c r="W27" s="113" t="s">
        <v>234</v>
      </c>
      <c r="X27" s="110">
        <v>90000</v>
      </c>
      <c r="Y27" s="109" t="str">
        <f t="shared" si="0"/>
        <v>Renovación parcial de 3 juegos de 6 columnas. Plan Renove II</v>
      </c>
      <c r="Z27" s="112">
        <v>633</v>
      </c>
      <c r="AA27" s="109">
        <f t="shared" si="1"/>
        <v>90000</v>
      </c>
    </row>
    <row r="28" spans="1:27" ht="15" customHeight="1">
      <c r="A28" s="114" t="s">
        <v>267</v>
      </c>
      <c r="C28" s="249">
        <f t="shared" si="2"/>
        <v>19</v>
      </c>
      <c r="D28" s="251" t="s">
        <v>246</v>
      </c>
      <c r="E28" s="254">
        <v>2021</v>
      </c>
      <c r="F28" s="254">
        <v>2021</v>
      </c>
      <c r="G28" s="255">
        <v>70000</v>
      </c>
      <c r="H28" s="255"/>
      <c r="I28" s="256">
        <v>70000</v>
      </c>
      <c r="J28" s="257"/>
      <c r="K28" s="200"/>
      <c r="L28" s="200"/>
      <c r="M28" s="200"/>
      <c r="N28" s="200"/>
      <c r="O28" s="200"/>
      <c r="P28" s="200"/>
      <c r="Q28" s="200"/>
      <c r="R28" s="201"/>
      <c r="W28" s="113" t="s">
        <v>235</v>
      </c>
      <c r="X28" s="110">
        <v>20000</v>
      </c>
      <c r="Y28" s="109" t="str">
        <f t="shared" si="0"/>
        <v>Equipamiento de los vehículos auxiliares del taller M29-M30</v>
      </c>
      <c r="Z28" s="112">
        <v>634</v>
      </c>
      <c r="AA28" s="109">
        <f t="shared" si="1"/>
        <v>20000</v>
      </c>
    </row>
    <row r="29" spans="1:27" ht="15" customHeight="1">
      <c r="A29" s="114" t="s">
        <v>267</v>
      </c>
      <c r="C29" s="249">
        <f t="shared" si="2"/>
        <v>20</v>
      </c>
      <c r="D29" s="251" t="s">
        <v>247</v>
      </c>
      <c r="E29" s="254">
        <v>2021</v>
      </c>
      <c r="F29" s="254">
        <v>2021</v>
      </c>
      <c r="G29" s="255">
        <v>65000</v>
      </c>
      <c r="H29" s="255"/>
      <c r="I29" s="256">
        <v>65000</v>
      </c>
      <c r="J29" s="256"/>
      <c r="K29" s="200"/>
      <c r="L29" s="200"/>
      <c r="M29" s="200"/>
      <c r="N29" s="200"/>
      <c r="O29" s="200"/>
      <c r="P29" s="200"/>
      <c r="Q29" s="200"/>
      <c r="R29" s="201"/>
      <c r="W29" s="113" t="s">
        <v>236</v>
      </c>
      <c r="X29" s="110">
        <v>15000</v>
      </c>
      <c r="Y29" s="109" t="str">
        <f t="shared" si="0"/>
        <v>Equipamiento y herramientas del taller</v>
      </c>
      <c r="Z29" s="112">
        <v>633</v>
      </c>
      <c r="AA29" s="109">
        <f t="shared" si="1"/>
        <v>15000</v>
      </c>
    </row>
    <row r="30" spans="1:27" ht="15" customHeight="1">
      <c r="A30" s="114" t="s">
        <v>267</v>
      </c>
      <c r="C30" s="249">
        <f t="shared" si="2"/>
        <v>21</v>
      </c>
      <c r="D30" s="251" t="s">
        <v>248</v>
      </c>
      <c r="E30" s="254">
        <v>2021</v>
      </c>
      <c r="F30" s="254">
        <v>2021</v>
      </c>
      <c r="G30" s="255">
        <v>45000</v>
      </c>
      <c r="H30" s="255"/>
      <c r="I30" s="256">
        <v>45000</v>
      </c>
      <c r="J30" s="200"/>
      <c r="K30" s="200"/>
      <c r="L30" s="200"/>
      <c r="M30" s="200"/>
      <c r="N30" s="200"/>
      <c r="O30" s="200"/>
      <c r="P30" s="200"/>
      <c r="Q30" s="200"/>
      <c r="R30" s="201"/>
      <c r="W30" s="113" t="s">
        <v>237</v>
      </c>
      <c r="X30" s="110">
        <v>2150000</v>
      </c>
      <c r="Y30" s="109" t="str">
        <f t="shared" si="0"/>
        <v>Obra del edificio</v>
      </c>
      <c r="Z30" s="112">
        <v>622</v>
      </c>
      <c r="AA30" s="109">
        <f t="shared" si="1"/>
        <v>2150000</v>
      </c>
    </row>
    <row r="31" spans="1:27" ht="15" customHeight="1">
      <c r="A31" s="114" t="s">
        <v>267</v>
      </c>
      <c r="C31" s="249">
        <f t="shared" si="2"/>
        <v>22</v>
      </c>
      <c r="D31" s="251" t="s">
        <v>249</v>
      </c>
      <c r="E31" s="254">
        <v>2021</v>
      </c>
      <c r="F31" s="254">
        <v>2021</v>
      </c>
      <c r="G31" s="255">
        <v>60000</v>
      </c>
      <c r="H31" s="255"/>
      <c r="I31" s="256">
        <v>60000</v>
      </c>
      <c r="J31" s="200"/>
      <c r="K31" s="200"/>
      <c r="L31" s="200"/>
      <c r="M31" s="200"/>
      <c r="N31" s="200"/>
      <c r="O31" s="200"/>
      <c r="P31" s="200"/>
      <c r="Q31" s="200"/>
      <c r="R31" s="201"/>
      <c r="W31" s="113" t="s">
        <v>238</v>
      </c>
      <c r="X31" s="110">
        <v>2000000</v>
      </c>
      <c r="Y31" s="109" t="str">
        <f t="shared" si="0"/>
        <v>Paradas y Equipamiento (Proyecto METROGUAGUA)</v>
      </c>
      <c r="Z31" s="112" t="s">
        <v>250</v>
      </c>
      <c r="AA31" s="109">
        <f t="shared" si="1"/>
        <v>2000000</v>
      </c>
    </row>
    <row r="32" spans="1:27" ht="15" customHeight="1">
      <c r="A32" s="114" t="s">
        <v>267</v>
      </c>
      <c r="C32" s="249">
        <f t="shared" si="2"/>
        <v>23</v>
      </c>
      <c r="D32" s="251" t="s">
        <v>251</v>
      </c>
      <c r="E32" s="254">
        <v>2021</v>
      </c>
      <c r="F32" s="254">
        <v>2021</v>
      </c>
      <c r="G32" s="255">
        <v>50000</v>
      </c>
      <c r="H32" s="255"/>
      <c r="I32" s="256">
        <v>50000</v>
      </c>
      <c r="J32" s="210"/>
      <c r="K32" s="200"/>
      <c r="L32" s="200"/>
      <c r="M32" s="200"/>
      <c r="N32" s="200"/>
      <c r="O32" s="200"/>
      <c r="P32" s="200"/>
      <c r="Q32" s="200"/>
      <c r="R32" s="201"/>
      <c r="W32" s="113" t="s">
        <v>239</v>
      </c>
      <c r="X32" s="110">
        <v>167000</v>
      </c>
      <c r="Y32" s="109" t="str">
        <f t="shared" si="0"/>
        <v>Sistema de Priorización Semafórica (Proyecto METROGUAGUA)</v>
      </c>
      <c r="Z32" s="112" t="s">
        <v>250</v>
      </c>
      <c r="AA32" s="109">
        <f t="shared" si="1"/>
        <v>167000</v>
      </c>
    </row>
    <row r="33" spans="1:27" ht="15" customHeight="1">
      <c r="A33" s="114" t="s">
        <v>267</v>
      </c>
      <c r="C33" s="249">
        <f t="shared" si="2"/>
        <v>24</v>
      </c>
      <c r="D33" s="250" t="s">
        <v>252</v>
      </c>
      <c r="E33" s="254">
        <v>2021</v>
      </c>
      <c r="F33" s="254">
        <v>2021</v>
      </c>
      <c r="G33" s="255">
        <v>50000</v>
      </c>
      <c r="H33" s="255"/>
      <c r="I33" s="256">
        <v>50000</v>
      </c>
      <c r="J33" s="210"/>
      <c r="K33" s="200"/>
      <c r="L33" s="200"/>
      <c r="M33" s="200"/>
      <c r="N33" s="200"/>
      <c r="O33" s="200"/>
      <c r="P33" s="200"/>
      <c r="Q33" s="200"/>
      <c r="R33" s="201"/>
      <c r="W33" s="113" t="s">
        <v>240</v>
      </c>
      <c r="X33" s="110">
        <v>10000000</v>
      </c>
      <c r="Y33" s="109" t="str">
        <f t="shared" si="0"/>
        <v>Paso Inferior Santa Catalina</v>
      </c>
      <c r="Z33" s="112">
        <v>622</v>
      </c>
      <c r="AA33" s="109">
        <f t="shared" si="1"/>
        <v>10000000</v>
      </c>
    </row>
    <row r="34" spans="1:27" ht="15" customHeight="1">
      <c r="A34" s="114" t="s">
        <v>267</v>
      </c>
      <c r="C34" s="249">
        <f t="shared" si="2"/>
        <v>25</v>
      </c>
      <c r="D34" s="250" t="s">
        <v>253</v>
      </c>
      <c r="E34" s="254">
        <v>2021</v>
      </c>
      <c r="F34" s="254">
        <v>2021</v>
      </c>
      <c r="G34" s="255">
        <v>40000</v>
      </c>
      <c r="H34" s="255"/>
      <c r="I34" s="256">
        <v>40000</v>
      </c>
      <c r="J34" s="258"/>
      <c r="K34" s="200"/>
      <c r="L34" s="200"/>
      <c r="M34" s="200"/>
      <c r="N34" s="200"/>
      <c r="O34" s="200"/>
      <c r="P34" s="200"/>
      <c r="Q34" s="200"/>
      <c r="R34" s="201"/>
      <c r="W34" s="113" t="s">
        <v>241</v>
      </c>
      <c r="X34" s="110">
        <v>120000</v>
      </c>
      <c r="Y34" s="109" t="str">
        <f t="shared" si="0"/>
        <v>Contingencias máquinas de liquidar (3 máquinas)</v>
      </c>
      <c r="Z34" s="112">
        <v>633</v>
      </c>
      <c r="AA34" s="109">
        <f t="shared" si="1"/>
        <v>120000</v>
      </c>
    </row>
    <row r="35" spans="1:27" ht="15" customHeight="1">
      <c r="A35" s="114" t="s">
        <v>267</v>
      </c>
      <c r="C35" s="249">
        <f t="shared" si="2"/>
        <v>26</v>
      </c>
      <c r="D35" s="250" t="s">
        <v>254</v>
      </c>
      <c r="E35" s="254">
        <v>2021</v>
      </c>
      <c r="F35" s="254">
        <v>2021</v>
      </c>
      <c r="G35" s="255">
        <v>40000</v>
      </c>
      <c r="H35" s="255"/>
      <c r="I35" s="256">
        <v>40000</v>
      </c>
      <c r="J35" s="210"/>
      <c r="K35" s="200"/>
      <c r="L35" s="200"/>
      <c r="M35" s="200"/>
      <c r="N35" s="200"/>
      <c r="O35" s="200"/>
      <c r="P35" s="200"/>
      <c r="Q35" s="200"/>
      <c r="R35" s="201"/>
      <c r="W35" s="113" t="s">
        <v>242</v>
      </c>
      <c r="X35" s="110">
        <v>20000</v>
      </c>
      <c r="Y35" s="109" t="str">
        <f t="shared" si="0"/>
        <v>Desarrollos ERP OpenBravo</v>
      </c>
      <c r="Z35" s="112">
        <v>641</v>
      </c>
      <c r="AA35" s="109">
        <f t="shared" si="1"/>
        <v>20000</v>
      </c>
    </row>
    <row r="36" spans="1:27" ht="15" customHeight="1">
      <c r="A36" s="114" t="s">
        <v>267</v>
      </c>
      <c r="C36" s="249">
        <f t="shared" si="2"/>
        <v>27</v>
      </c>
      <c r="D36" s="250" t="s">
        <v>255</v>
      </c>
      <c r="E36" s="254">
        <v>2021</v>
      </c>
      <c r="F36" s="254">
        <v>2021</v>
      </c>
      <c r="G36" s="255">
        <v>30000</v>
      </c>
      <c r="H36" s="255"/>
      <c r="I36" s="256">
        <v>30000</v>
      </c>
      <c r="J36" s="210"/>
      <c r="K36" s="200"/>
      <c r="L36" s="200"/>
      <c r="M36" s="200"/>
      <c r="N36" s="200"/>
      <c r="O36" s="200"/>
      <c r="P36" s="200"/>
      <c r="Q36" s="200"/>
      <c r="R36" s="201"/>
      <c r="W36" s="113" t="s">
        <v>243</v>
      </c>
      <c r="X36" s="110">
        <v>171000</v>
      </c>
      <c r="Y36" s="109" t="str">
        <f t="shared" si="0"/>
        <v>Equipamiento de billetica a bordo (Piloto BRT)</v>
      </c>
      <c r="Z36" s="112" t="s">
        <v>250</v>
      </c>
      <c r="AA36" s="109">
        <f t="shared" si="1"/>
        <v>171000</v>
      </c>
    </row>
    <row r="37" spans="1:27" ht="15" customHeight="1">
      <c r="A37" s="114" t="s">
        <v>267</v>
      </c>
      <c r="C37" s="249">
        <f t="shared" si="2"/>
        <v>28</v>
      </c>
      <c r="D37" s="250" t="s">
        <v>256</v>
      </c>
      <c r="E37" s="254">
        <v>2021</v>
      </c>
      <c r="F37" s="254">
        <v>2021</v>
      </c>
      <c r="G37" s="255">
        <v>30000</v>
      </c>
      <c r="H37" s="255"/>
      <c r="I37" s="256">
        <v>30000</v>
      </c>
      <c r="J37" s="200"/>
      <c r="K37" s="200"/>
      <c r="L37" s="200"/>
      <c r="M37" s="200"/>
      <c r="N37" s="200"/>
      <c r="O37" s="200"/>
      <c r="P37" s="200"/>
      <c r="Q37" s="200"/>
      <c r="R37" s="201"/>
      <c r="W37" s="113" t="s">
        <v>244</v>
      </c>
      <c r="X37" s="110">
        <v>75000</v>
      </c>
      <c r="Y37" s="116" t="str">
        <f t="shared" si="0"/>
        <v>Software de análisis de cumplimiento servicio (Swifty)</v>
      </c>
      <c r="Z37" s="112">
        <v>641</v>
      </c>
      <c r="AA37" s="109">
        <f t="shared" si="1"/>
        <v>75000</v>
      </c>
    </row>
    <row r="38" spans="1:27" ht="15" customHeight="1">
      <c r="A38" s="114" t="s">
        <v>267</v>
      </c>
      <c r="C38" s="249">
        <f t="shared" si="2"/>
        <v>29</v>
      </c>
      <c r="D38" s="250" t="s">
        <v>257</v>
      </c>
      <c r="E38" s="254">
        <v>2021</v>
      </c>
      <c r="F38" s="254">
        <v>2021</v>
      </c>
      <c r="G38" s="255">
        <v>10000</v>
      </c>
      <c r="H38" s="255"/>
      <c r="I38" s="256">
        <v>10000</v>
      </c>
      <c r="J38" s="200"/>
      <c r="K38" s="200"/>
      <c r="L38" s="200"/>
      <c r="M38" s="200"/>
      <c r="N38" s="200"/>
      <c r="O38" s="200"/>
      <c r="P38" s="200"/>
      <c r="Q38" s="200"/>
      <c r="R38" s="201"/>
      <c r="W38" s="113" t="s">
        <v>245</v>
      </c>
      <c r="X38" s="110">
        <v>30000</v>
      </c>
      <c r="Y38" s="116" t="str">
        <f t="shared" si="0"/>
        <v>Desarrollo del software de planificación</v>
      </c>
      <c r="Z38" s="112">
        <v>641</v>
      </c>
      <c r="AA38" s="109">
        <f t="shared" si="1"/>
        <v>30000</v>
      </c>
    </row>
    <row r="39" spans="1:27" ht="15" customHeight="1">
      <c r="A39" s="114" t="s">
        <v>267</v>
      </c>
      <c r="C39" s="249">
        <f t="shared" si="2"/>
        <v>30</v>
      </c>
      <c r="D39" s="250" t="s">
        <v>258</v>
      </c>
      <c r="E39" s="254">
        <v>2021</v>
      </c>
      <c r="F39" s="254">
        <v>2021</v>
      </c>
      <c r="G39" s="255">
        <v>8000</v>
      </c>
      <c r="H39" s="255"/>
      <c r="I39" s="256">
        <v>8000</v>
      </c>
      <c r="J39" s="200"/>
      <c r="K39" s="200"/>
      <c r="L39" s="200"/>
      <c r="M39" s="200"/>
      <c r="N39" s="200"/>
      <c r="O39" s="200"/>
      <c r="P39" s="200"/>
      <c r="Q39" s="200"/>
      <c r="R39" s="201"/>
      <c r="W39" s="113" t="s">
        <v>246</v>
      </c>
      <c r="X39" s="110">
        <v>70000</v>
      </c>
      <c r="Y39" s="109" t="str">
        <f t="shared" si="0"/>
        <v xml:space="preserve">Equipamiento para paradas y terminales del BRT (PROYECTO METROGUAGUA) </v>
      </c>
      <c r="Z39" s="112" t="s">
        <v>250</v>
      </c>
      <c r="AA39" s="109">
        <f t="shared" si="1"/>
        <v>70000</v>
      </c>
    </row>
    <row r="40" spans="1:27" ht="15" customHeight="1">
      <c r="A40" s="114" t="s">
        <v>267</v>
      </c>
      <c r="C40" s="249">
        <f t="shared" si="2"/>
        <v>31</v>
      </c>
      <c r="D40" s="250" t="s">
        <v>259</v>
      </c>
      <c r="E40" s="254">
        <v>2021</v>
      </c>
      <c r="F40" s="254">
        <v>2021</v>
      </c>
      <c r="G40" s="255">
        <v>8000</v>
      </c>
      <c r="H40" s="255"/>
      <c r="I40" s="256">
        <v>8000</v>
      </c>
      <c r="J40" s="200"/>
      <c r="K40" s="200"/>
      <c r="L40" s="200"/>
      <c r="M40" s="200"/>
      <c r="N40" s="200"/>
      <c r="O40" s="200"/>
      <c r="P40" s="200"/>
      <c r="Q40" s="200"/>
      <c r="R40" s="201"/>
      <c r="W40" s="113" t="s">
        <v>247</v>
      </c>
      <c r="X40" s="110">
        <v>65000</v>
      </c>
      <c r="Y40" s="116" t="str">
        <f t="shared" si="0"/>
        <v>Adquis. 20 postes Infor. Tiempo real sin panel solar y batería</v>
      </c>
      <c r="Z40" s="112" t="s">
        <v>250</v>
      </c>
      <c r="AA40" s="109">
        <f t="shared" si="1"/>
        <v>65000</v>
      </c>
    </row>
    <row r="41" spans="1:27" ht="15" customHeight="1">
      <c r="A41" s="114" t="s">
        <v>267</v>
      </c>
      <c r="C41" s="249">
        <f t="shared" si="2"/>
        <v>32</v>
      </c>
      <c r="D41" s="250" t="s">
        <v>260</v>
      </c>
      <c r="E41" s="254">
        <v>2021</v>
      </c>
      <c r="F41" s="254">
        <v>2021</v>
      </c>
      <c r="G41" s="255">
        <v>9000</v>
      </c>
      <c r="H41" s="255"/>
      <c r="I41" s="256">
        <v>9000</v>
      </c>
      <c r="J41" s="200"/>
      <c r="K41" s="200"/>
      <c r="L41" s="200"/>
      <c r="M41" s="200"/>
      <c r="N41" s="200"/>
      <c r="O41" s="200"/>
      <c r="P41" s="200"/>
      <c r="Q41" s="200"/>
      <c r="R41" s="201"/>
      <c r="W41" s="113" t="s">
        <v>248</v>
      </c>
      <c r="X41" s="110">
        <v>45000</v>
      </c>
      <c r="Y41" s="109" t="str">
        <f t="shared" si="0"/>
        <v xml:space="preserve">Hardware para copias de Seguridad </v>
      </c>
      <c r="Z41" s="112">
        <v>626</v>
      </c>
      <c r="AA41" s="109">
        <f t="shared" si="1"/>
        <v>45000</v>
      </c>
    </row>
    <row r="42" spans="1:27" ht="15" customHeight="1">
      <c r="A42" s="114" t="s">
        <v>267</v>
      </c>
      <c r="C42" s="249">
        <f t="shared" si="2"/>
        <v>33</v>
      </c>
      <c r="D42" s="250" t="s">
        <v>261</v>
      </c>
      <c r="E42" s="254">
        <v>2021</v>
      </c>
      <c r="F42" s="254">
        <v>2021</v>
      </c>
      <c r="G42" s="255">
        <v>8000</v>
      </c>
      <c r="H42" s="255"/>
      <c r="I42" s="256">
        <v>8000</v>
      </c>
      <c r="J42" s="200"/>
      <c r="K42" s="200"/>
      <c r="L42" s="200"/>
      <c r="M42" s="200"/>
      <c r="N42" s="200"/>
      <c r="O42" s="200"/>
      <c r="P42" s="200"/>
      <c r="Q42" s="200"/>
      <c r="R42" s="201"/>
      <c r="W42" s="113" t="s">
        <v>249</v>
      </c>
      <c r="X42" s="110">
        <v>60000</v>
      </c>
      <c r="Y42" s="109" t="str">
        <f t="shared" si="0"/>
        <v xml:space="preserve">Desarrollos software no cubierto con proyectos precios  (PROYECTO METROGUAGUA) </v>
      </c>
      <c r="Z42" s="112">
        <v>641</v>
      </c>
      <c r="AA42" s="109">
        <f t="shared" si="1"/>
        <v>60000</v>
      </c>
    </row>
    <row r="43" spans="1:27" ht="15" customHeight="1">
      <c r="A43" s="114" t="s">
        <v>272</v>
      </c>
      <c r="C43" s="249">
        <f t="shared" si="2"/>
        <v>34</v>
      </c>
      <c r="D43" s="250" t="s">
        <v>262</v>
      </c>
      <c r="E43" s="254">
        <v>2021</v>
      </c>
      <c r="F43" s="254">
        <v>2021</v>
      </c>
      <c r="G43" s="255">
        <v>30000</v>
      </c>
      <c r="H43" s="255"/>
      <c r="I43" s="256">
        <v>30000</v>
      </c>
      <c r="J43" s="200"/>
      <c r="K43" s="200"/>
      <c r="L43" s="200"/>
      <c r="M43" s="200"/>
      <c r="N43" s="200"/>
      <c r="O43" s="200"/>
      <c r="P43" s="200"/>
      <c r="Q43" s="200"/>
      <c r="R43" s="201"/>
      <c r="W43" s="113" t="s">
        <v>251</v>
      </c>
      <c r="X43" s="110">
        <v>50000</v>
      </c>
      <c r="Y43" s="109" t="str">
        <f t="shared" si="0"/>
        <v>Desarrollo Nuevas implementaciones a bordo</v>
      </c>
      <c r="Z43" s="112" t="s">
        <v>250</v>
      </c>
      <c r="AA43" s="109">
        <f t="shared" si="1"/>
        <v>50000</v>
      </c>
    </row>
    <row r="44" spans="1:27" ht="15" customHeight="1">
      <c r="A44" s="114" t="s">
        <v>528</v>
      </c>
      <c r="C44" s="249">
        <f t="shared" si="2"/>
        <v>35</v>
      </c>
      <c r="D44" s="250" t="s">
        <v>263</v>
      </c>
      <c r="E44" s="254">
        <v>2021</v>
      </c>
      <c r="F44" s="254">
        <v>2021</v>
      </c>
      <c r="G44" s="255">
        <v>3500</v>
      </c>
      <c r="H44" s="255"/>
      <c r="I44" s="256">
        <v>3500</v>
      </c>
      <c r="J44" s="200"/>
      <c r="K44" s="200"/>
      <c r="L44" s="200"/>
      <c r="M44" s="200"/>
      <c r="N44" s="200"/>
      <c r="O44" s="200"/>
      <c r="P44" s="200"/>
      <c r="Q44" s="200"/>
      <c r="R44" s="201"/>
      <c r="W44" s="113" t="s">
        <v>252</v>
      </c>
      <c r="X44" s="110">
        <v>50000</v>
      </c>
      <c r="Y44" s="116" t="str">
        <f t="shared" si="0"/>
        <v>Sortware de anális de trayectos y líneas (Remix)</v>
      </c>
      <c r="Z44" s="112">
        <v>641</v>
      </c>
      <c r="AA44" s="109">
        <f t="shared" si="1"/>
        <v>50000</v>
      </c>
    </row>
    <row r="45" spans="1:27" ht="14.25" customHeight="1">
      <c r="A45" s="114" t="s">
        <v>271</v>
      </c>
      <c r="B45" s="114" t="e">
        <v>#N/A</v>
      </c>
      <c r="C45" s="249">
        <f t="shared" si="2"/>
        <v>36</v>
      </c>
      <c r="D45" s="250" t="s">
        <v>264</v>
      </c>
      <c r="E45" s="254">
        <v>2021</v>
      </c>
      <c r="F45" s="254">
        <v>2021</v>
      </c>
      <c r="G45" s="255">
        <v>141000</v>
      </c>
      <c r="H45" s="255"/>
      <c r="I45" s="256">
        <v>141000</v>
      </c>
      <c r="J45" s="200"/>
      <c r="K45" s="200"/>
      <c r="L45" s="200"/>
      <c r="M45" s="200"/>
      <c r="N45" s="200"/>
      <c r="O45" s="200"/>
      <c r="P45" s="200"/>
      <c r="Q45" s="200"/>
      <c r="R45" s="201"/>
      <c r="W45" s="113" t="s">
        <v>253</v>
      </c>
      <c r="X45" s="110">
        <v>40000</v>
      </c>
      <c r="Y45" s="116" t="str">
        <f t="shared" si="0"/>
        <v>Ordenadores  Renovación (cpu +pantalla+SO)</v>
      </c>
      <c r="Z45" s="112" t="s">
        <v>250</v>
      </c>
      <c r="AA45" s="109">
        <f t="shared" si="1"/>
        <v>40000</v>
      </c>
    </row>
    <row r="46" spans="1:27" ht="15" customHeight="1">
      <c r="A46" s="114" t="s">
        <v>271</v>
      </c>
      <c r="C46" s="249">
        <f t="shared" si="2"/>
        <v>37</v>
      </c>
      <c r="D46" s="250" t="s">
        <v>265</v>
      </c>
      <c r="E46" s="254">
        <v>2021</v>
      </c>
      <c r="F46" s="254">
        <v>2021</v>
      </c>
      <c r="G46" s="255">
        <v>20000</v>
      </c>
      <c r="H46" s="255"/>
      <c r="I46" s="256">
        <v>20000</v>
      </c>
      <c r="J46" s="200"/>
      <c r="K46" s="200"/>
      <c r="L46" s="200"/>
      <c r="M46" s="200"/>
      <c r="N46" s="200"/>
      <c r="O46" s="200"/>
      <c r="P46" s="200"/>
      <c r="Q46" s="200"/>
      <c r="R46" s="201"/>
      <c r="W46" s="113" t="s">
        <v>254</v>
      </c>
      <c r="X46" s="110">
        <v>40000</v>
      </c>
      <c r="Y46" s="109" t="str">
        <f t="shared" si="0"/>
        <v>Despliegue de Red en Garajes(armarios, fibra, switches,etc)</v>
      </c>
      <c r="Z46" s="112" t="s">
        <v>250</v>
      </c>
      <c r="AA46" s="109">
        <f t="shared" si="1"/>
        <v>40000</v>
      </c>
    </row>
    <row r="47" spans="1:27" ht="15" customHeight="1">
      <c r="B47" s="117" t="s">
        <v>266</v>
      </c>
      <c r="C47" s="249">
        <f t="shared" si="2"/>
        <v>38</v>
      </c>
      <c r="D47" s="250" t="s">
        <v>233</v>
      </c>
      <c r="E47" s="254">
        <v>2021</v>
      </c>
      <c r="F47" s="254">
        <v>2021</v>
      </c>
      <c r="G47" s="255">
        <v>68450</v>
      </c>
      <c r="H47" s="255"/>
      <c r="I47" s="256">
        <v>68450</v>
      </c>
      <c r="J47" s="200"/>
      <c r="K47" s="200"/>
      <c r="L47" s="200"/>
      <c r="M47" s="200"/>
      <c r="N47" s="200"/>
      <c r="O47" s="200"/>
      <c r="P47" s="200"/>
      <c r="Q47" s="200"/>
      <c r="R47" s="201"/>
      <c r="W47" s="113" t="s">
        <v>255</v>
      </c>
      <c r="X47" s="110">
        <v>30000</v>
      </c>
      <c r="Y47" s="109" t="str">
        <f t="shared" si="0"/>
        <v xml:space="preserve">Mejoras de la app </v>
      </c>
      <c r="Z47" s="112">
        <v>641</v>
      </c>
      <c r="AA47" s="109">
        <f t="shared" si="1"/>
        <v>30000</v>
      </c>
    </row>
    <row r="48" spans="1:27" ht="15" customHeight="1">
      <c r="B48" s="117" t="s">
        <v>267</v>
      </c>
      <c r="C48" s="249">
        <f t="shared" si="2"/>
        <v>39</v>
      </c>
      <c r="D48" s="250" t="s">
        <v>268</v>
      </c>
      <c r="E48" s="254">
        <v>2021</v>
      </c>
      <c r="F48" s="254">
        <v>2021</v>
      </c>
      <c r="G48" s="255">
        <v>51500</v>
      </c>
      <c r="H48" s="255"/>
      <c r="I48" s="256">
        <v>51500</v>
      </c>
      <c r="J48" s="200"/>
      <c r="K48" s="200"/>
      <c r="L48" s="200"/>
      <c r="M48" s="200"/>
      <c r="N48" s="200"/>
      <c r="O48" s="200"/>
      <c r="P48" s="200"/>
      <c r="Q48" s="200"/>
      <c r="R48" s="201"/>
      <c r="W48" s="113" t="s">
        <v>256</v>
      </c>
      <c r="X48" s="110">
        <v>30000</v>
      </c>
      <c r="Y48" s="109" t="str">
        <f t="shared" si="0"/>
        <v xml:space="preserve">Equipamiento de abordo para pruebas (PROYECTO METROGUAGUA) </v>
      </c>
      <c r="Z48" s="112" t="s">
        <v>250</v>
      </c>
      <c r="AA48" s="109">
        <f t="shared" si="1"/>
        <v>30000</v>
      </c>
    </row>
    <row r="49" spans="1:27" ht="15" hidden="1" customHeight="1">
      <c r="B49" s="117" t="s">
        <v>269</v>
      </c>
      <c r="C49" s="249">
        <f t="shared" si="2"/>
        <v>39</v>
      </c>
      <c r="D49" s="250"/>
      <c r="E49" s="254">
        <v>2021</v>
      </c>
      <c r="F49" s="254">
        <v>2021</v>
      </c>
      <c r="G49" s="255">
        <v>0</v>
      </c>
      <c r="H49" s="255"/>
      <c r="I49" s="256">
        <v>0</v>
      </c>
      <c r="J49" s="200"/>
      <c r="K49" s="200"/>
      <c r="L49" s="200"/>
      <c r="M49" s="200"/>
      <c r="N49" s="200"/>
      <c r="O49" s="200"/>
      <c r="P49" s="200"/>
      <c r="Q49" s="200"/>
      <c r="R49" s="201"/>
      <c r="W49" s="113" t="s">
        <v>257</v>
      </c>
      <c r="X49" s="110">
        <v>10000</v>
      </c>
      <c r="Y49" s="116" t="str">
        <f t="shared" si="0"/>
        <v>Hardware para Implementación de VDI (Escritorios virtuales)</v>
      </c>
      <c r="Z49" s="112">
        <v>626</v>
      </c>
      <c r="AA49" s="109">
        <f t="shared" si="1"/>
        <v>10000</v>
      </c>
    </row>
    <row r="50" spans="1:27" ht="15" hidden="1" customHeight="1">
      <c r="B50" s="117" t="s">
        <v>270</v>
      </c>
      <c r="C50" s="249">
        <f t="shared" si="2"/>
        <v>39</v>
      </c>
      <c r="D50" s="250"/>
      <c r="E50" s="254">
        <v>2021</v>
      </c>
      <c r="F50" s="254">
        <v>2021</v>
      </c>
      <c r="G50" s="255">
        <v>0</v>
      </c>
      <c r="H50" s="255"/>
      <c r="I50" s="256">
        <v>0</v>
      </c>
      <c r="J50" s="200"/>
      <c r="K50" s="200"/>
      <c r="L50" s="200"/>
      <c r="M50" s="200"/>
      <c r="N50" s="200"/>
      <c r="O50" s="200"/>
      <c r="P50" s="200"/>
      <c r="Q50" s="200"/>
      <c r="R50" s="201"/>
      <c r="W50" s="113" t="s">
        <v>258</v>
      </c>
      <c r="X50" s="110">
        <v>8000</v>
      </c>
      <c r="Y50" s="109" t="str">
        <f t="shared" si="0"/>
        <v xml:space="preserve">Comunicaciones por fibra de Terminales </v>
      </c>
      <c r="Z50" s="112" t="s">
        <v>250</v>
      </c>
      <c r="AA50" s="109">
        <f t="shared" si="1"/>
        <v>8000</v>
      </c>
    </row>
    <row r="51" spans="1:27" ht="15" hidden="1" customHeight="1">
      <c r="B51" s="117" t="s">
        <v>271</v>
      </c>
      <c r="C51" s="249">
        <f t="shared" si="2"/>
        <v>39</v>
      </c>
      <c r="D51" s="250"/>
      <c r="E51" s="254">
        <v>2021</v>
      </c>
      <c r="F51" s="254">
        <v>2021</v>
      </c>
      <c r="G51" s="255">
        <v>0</v>
      </c>
      <c r="H51" s="255"/>
      <c r="I51" s="256">
        <v>0</v>
      </c>
      <c r="J51" s="200"/>
      <c r="K51" s="200"/>
      <c r="L51" s="200"/>
      <c r="M51" s="200"/>
      <c r="N51" s="200"/>
      <c r="O51" s="200"/>
      <c r="P51" s="200"/>
      <c r="Q51" s="200"/>
      <c r="R51" s="201"/>
      <c r="W51" s="113" t="s">
        <v>259</v>
      </c>
      <c r="X51" s="110">
        <v>8000</v>
      </c>
      <c r="Y51" s="109" t="str">
        <f t="shared" si="0"/>
        <v>Despliegue  wifi en las instalaciones  y red de descarga</v>
      </c>
      <c r="Z51" s="112" t="s">
        <v>250</v>
      </c>
      <c r="AA51" s="109">
        <f t="shared" si="1"/>
        <v>8000</v>
      </c>
    </row>
    <row r="52" spans="1:27" ht="15" hidden="1" customHeight="1">
      <c r="B52" s="117" t="s">
        <v>272</v>
      </c>
      <c r="C52" s="249">
        <f t="shared" si="2"/>
        <v>39</v>
      </c>
      <c r="D52" s="250"/>
      <c r="E52" s="254">
        <v>2021</v>
      </c>
      <c r="F52" s="254">
        <v>2021</v>
      </c>
      <c r="G52" s="255">
        <v>0</v>
      </c>
      <c r="H52" s="255"/>
      <c r="I52" s="256">
        <v>0</v>
      </c>
      <c r="J52" s="200"/>
      <c r="K52" s="200"/>
      <c r="L52" s="200"/>
      <c r="M52" s="200"/>
      <c r="N52" s="200"/>
      <c r="O52" s="200"/>
      <c r="P52" s="200"/>
      <c r="Q52" s="200"/>
      <c r="R52" s="201"/>
      <c r="W52" s="113" t="s">
        <v>260</v>
      </c>
      <c r="X52" s="110">
        <v>9000</v>
      </c>
      <c r="Y52" s="116" t="str">
        <f t="shared" si="0"/>
        <v>Adaptación del CPD , badejas del cableado y recolocación</v>
      </c>
      <c r="Z52" s="112">
        <v>626</v>
      </c>
      <c r="AA52" s="109">
        <f t="shared" si="1"/>
        <v>9000</v>
      </c>
    </row>
    <row r="53" spans="1:27" ht="15" hidden="1" customHeight="1">
      <c r="B53" s="117" t="s">
        <v>273</v>
      </c>
      <c r="C53" s="249">
        <f t="shared" si="2"/>
        <v>39</v>
      </c>
      <c r="D53" s="250"/>
      <c r="E53" s="254">
        <v>2021</v>
      </c>
      <c r="F53" s="254">
        <v>2021</v>
      </c>
      <c r="G53" s="255">
        <v>0</v>
      </c>
      <c r="H53" s="255"/>
      <c r="I53" s="256">
        <v>0</v>
      </c>
      <c r="J53" s="200"/>
      <c r="K53" s="200"/>
      <c r="L53" s="200"/>
      <c r="M53" s="200"/>
      <c r="N53" s="200"/>
      <c r="O53" s="200"/>
      <c r="P53" s="200"/>
      <c r="Q53" s="200"/>
      <c r="R53" s="201"/>
      <c r="T53" s="118"/>
      <c r="W53" s="113" t="s">
        <v>261</v>
      </c>
      <c r="X53" s="110">
        <v>8000</v>
      </c>
      <c r="Y53" s="109" t="str">
        <f t="shared" si="0"/>
        <v>Adquisición de software NAC (Networ access control)</v>
      </c>
      <c r="Z53" s="112">
        <v>641</v>
      </c>
      <c r="AA53" s="109">
        <f t="shared" si="1"/>
        <v>8000</v>
      </c>
    </row>
    <row r="54" spans="1:27" ht="14.25" hidden="1" customHeight="1">
      <c r="A54" s="114" t="e">
        <v>#N/A</v>
      </c>
      <c r="B54" s="114" t="e">
        <v>#N/A</v>
      </c>
      <c r="C54" s="249">
        <f t="shared" si="2"/>
        <v>39</v>
      </c>
      <c r="D54" s="250"/>
      <c r="E54" s="254">
        <v>2021</v>
      </c>
      <c r="F54" s="254">
        <v>2021</v>
      </c>
      <c r="G54" s="255">
        <v>0</v>
      </c>
      <c r="H54" s="255"/>
      <c r="I54" s="256">
        <v>0</v>
      </c>
      <c r="J54" s="200"/>
      <c r="K54" s="200"/>
      <c r="L54" s="200"/>
      <c r="M54" s="200"/>
      <c r="N54" s="200"/>
      <c r="O54" s="200"/>
      <c r="P54" s="200"/>
      <c r="Q54" s="200"/>
      <c r="R54" s="201"/>
      <c r="W54" s="113" t="s">
        <v>522</v>
      </c>
      <c r="X54" s="110">
        <v>7500</v>
      </c>
      <c r="Y54" s="109" t="s">
        <v>268</v>
      </c>
      <c r="Z54" s="112">
        <v>625</v>
      </c>
      <c r="AA54" s="109">
        <f t="shared" si="1"/>
        <v>51500</v>
      </c>
    </row>
    <row r="55" spans="1:27" ht="15" hidden="1" customHeight="1">
      <c r="A55" s="114" t="e">
        <v>#N/A</v>
      </c>
      <c r="C55" s="249">
        <f t="shared" si="2"/>
        <v>39</v>
      </c>
      <c r="D55" s="250"/>
      <c r="E55" s="254">
        <v>2021</v>
      </c>
      <c r="F55" s="254">
        <v>2021</v>
      </c>
      <c r="G55" s="255">
        <v>0</v>
      </c>
      <c r="H55" s="255"/>
      <c r="I55" s="256">
        <v>0</v>
      </c>
      <c r="J55" s="210"/>
      <c r="K55" s="200"/>
      <c r="L55" s="200"/>
      <c r="M55" s="200"/>
      <c r="N55" s="200"/>
      <c r="O55" s="200"/>
      <c r="P55" s="200"/>
      <c r="Q55" s="200"/>
      <c r="R55" s="201"/>
      <c r="W55" s="113" t="s">
        <v>523</v>
      </c>
      <c r="X55" s="110">
        <v>7000</v>
      </c>
      <c r="Y55" s="109" t="s">
        <v>268</v>
      </c>
      <c r="Z55" s="112" t="s">
        <v>250</v>
      </c>
      <c r="AA55" s="109">
        <f t="shared" si="1"/>
        <v>51500</v>
      </c>
    </row>
    <row r="56" spans="1:27" ht="15" hidden="1" customHeight="1">
      <c r="B56" s="117" t="s">
        <v>266</v>
      </c>
      <c r="C56" s="249">
        <f t="shared" si="2"/>
        <v>39</v>
      </c>
      <c r="D56" s="250"/>
      <c r="E56" s="254">
        <v>2021</v>
      </c>
      <c r="F56" s="254">
        <v>2021</v>
      </c>
      <c r="G56" s="255">
        <v>0</v>
      </c>
      <c r="H56" s="255"/>
      <c r="I56" s="256">
        <v>0</v>
      </c>
      <c r="J56" s="200"/>
      <c r="K56" s="200"/>
      <c r="L56" s="200"/>
      <c r="M56" s="200"/>
      <c r="N56" s="200"/>
      <c r="O56" s="200"/>
      <c r="P56" s="200"/>
      <c r="Q56" s="200"/>
      <c r="R56" s="201"/>
      <c r="W56" s="113" t="s">
        <v>524</v>
      </c>
      <c r="X56" s="110">
        <v>4000</v>
      </c>
      <c r="Y56" s="109" t="s">
        <v>268</v>
      </c>
      <c r="Z56" s="112">
        <v>625</v>
      </c>
      <c r="AA56" s="109">
        <f t="shared" si="1"/>
        <v>51500</v>
      </c>
    </row>
    <row r="57" spans="1:27" ht="15" hidden="1" customHeight="1">
      <c r="B57" s="117" t="s">
        <v>267</v>
      </c>
      <c r="C57" s="249">
        <f t="shared" si="2"/>
        <v>39</v>
      </c>
      <c r="D57" s="250"/>
      <c r="E57" s="254">
        <v>2021</v>
      </c>
      <c r="F57" s="254">
        <v>2021</v>
      </c>
      <c r="G57" s="255">
        <v>0</v>
      </c>
      <c r="H57" s="255"/>
      <c r="I57" s="256">
        <v>0</v>
      </c>
      <c r="J57" s="200"/>
      <c r="K57" s="200"/>
      <c r="L57" s="200"/>
      <c r="M57" s="200"/>
      <c r="N57" s="200"/>
      <c r="O57" s="200"/>
      <c r="P57" s="200"/>
      <c r="Q57" s="200"/>
      <c r="R57" s="201"/>
      <c r="W57" s="113" t="s">
        <v>262</v>
      </c>
      <c r="X57" s="110">
        <v>30000</v>
      </c>
      <c r="Y57" s="109" t="str">
        <f t="shared" si="0"/>
        <v>Vehículo eléctrico</v>
      </c>
      <c r="Z57" s="112">
        <v>634</v>
      </c>
      <c r="AA57" s="109">
        <f t="shared" si="1"/>
        <v>30000</v>
      </c>
    </row>
    <row r="58" spans="1:27" ht="15" hidden="1" customHeight="1">
      <c r="B58" s="117" t="s">
        <v>269</v>
      </c>
      <c r="C58" s="249">
        <f t="shared" si="2"/>
        <v>39</v>
      </c>
      <c r="D58" s="250"/>
      <c r="E58" s="254">
        <v>2021</v>
      </c>
      <c r="F58" s="254">
        <v>2021</v>
      </c>
      <c r="G58" s="255">
        <v>0</v>
      </c>
      <c r="H58" s="255"/>
      <c r="I58" s="256">
        <v>0</v>
      </c>
      <c r="J58" s="200"/>
      <c r="K58" s="200"/>
      <c r="L58" s="200"/>
      <c r="M58" s="200"/>
      <c r="N58" s="200"/>
      <c r="O58" s="200"/>
      <c r="P58" s="200"/>
      <c r="Q58" s="200"/>
      <c r="R58" s="201"/>
      <c r="W58" s="113" t="s">
        <v>263</v>
      </c>
      <c r="X58" s="110">
        <v>3500</v>
      </c>
      <c r="Y58" s="109" t="str">
        <f t="shared" si="0"/>
        <v>Software Servicio de Vigilanciad de la Salud y Área Técnica</v>
      </c>
      <c r="Z58" s="112">
        <v>641</v>
      </c>
      <c r="AA58" s="109">
        <f t="shared" si="1"/>
        <v>3500</v>
      </c>
    </row>
    <row r="59" spans="1:27" ht="15" hidden="1" customHeight="1">
      <c r="B59" s="117" t="s">
        <v>270</v>
      </c>
      <c r="C59" s="249">
        <f t="shared" si="2"/>
        <v>39</v>
      </c>
      <c r="D59" s="250"/>
      <c r="E59" s="254">
        <v>2021</v>
      </c>
      <c r="F59" s="254">
        <v>2021</v>
      </c>
      <c r="G59" s="255">
        <v>0</v>
      </c>
      <c r="H59" s="255"/>
      <c r="I59" s="256">
        <v>0</v>
      </c>
      <c r="J59" s="200"/>
      <c r="K59" s="200"/>
      <c r="L59" s="200"/>
      <c r="M59" s="200"/>
      <c r="N59" s="200"/>
      <c r="O59" s="200"/>
      <c r="P59" s="200"/>
      <c r="Q59" s="200"/>
      <c r="R59" s="201"/>
      <c r="W59" s="113" t="s">
        <v>525</v>
      </c>
      <c r="X59" s="110">
        <v>0</v>
      </c>
      <c r="Y59" s="109" t="str">
        <f t="shared" si="0"/>
        <v>ACONDICIONAMIENTO SALA EXPLORACIONES SERVICIO MÉDICO</v>
      </c>
      <c r="Z59" s="112">
        <v>633</v>
      </c>
      <c r="AA59" s="109" t="e">
        <f t="shared" si="1"/>
        <v>#N/A</v>
      </c>
    </row>
    <row r="60" spans="1:27" ht="15" hidden="1" customHeight="1">
      <c r="B60" s="117" t="s">
        <v>271</v>
      </c>
      <c r="C60" s="249">
        <f t="shared" si="2"/>
        <v>39</v>
      </c>
      <c r="D60" s="250"/>
      <c r="E60" s="254">
        <v>2021</v>
      </c>
      <c r="F60" s="254">
        <v>2021</v>
      </c>
      <c r="G60" s="255">
        <v>0</v>
      </c>
      <c r="H60" s="255"/>
      <c r="I60" s="256">
        <v>0</v>
      </c>
      <c r="J60" s="200"/>
      <c r="K60" s="200"/>
      <c r="L60" s="200"/>
      <c r="M60" s="200"/>
      <c r="N60" s="200"/>
      <c r="O60" s="200"/>
      <c r="P60" s="200"/>
      <c r="Q60" s="200"/>
      <c r="R60" s="201"/>
      <c r="W60" s="113" t="s">
        <v>526</v>
      </c>
      <c r="X60" s="110">
        <v>18000</v>
      </c>
      <c r="Y60" s="109" t="s">
        <v>268</v>
      </c>
      <c r="Z60" s="112">
        <v>629</v>
      </c>
      <c r="AA60" s="109">
        <f t="shared" si="1"/>
        <v>51500</v>
      </c>
    </row>
    <row r="61" spans="1:27" ht="15" hidden="1" customHeight="1">
      <c r="B61" s="117" t="s">
        <v>272</v>
      </c>
      <c r="C61" s="249">
        <f t="shared" si="2"/>
        <v>39</v>
      </c>
      <c r="D61" s="250"/>
      <c r="E61" s="254">
        <v>2021</v>
      </c>
      <c r="F61" s="254">
        <v>2021</v>
      </c>
      <c r="G61" s="255">
        <v>0</v>
      </c>
      <c r="H61" s="255"/>
      <c r="I61" s="256">
        <v>0</v>
      </c>
      <c r="J61" s="210"/>
      <c r="K61" s="210"/>
      <c r="L61" s="200"/>
      <c r="M61" s="200"/>
      <c r="N61" s="200"/>
      <c r="O61" s="200"/>
      <c r="P61" s="200"/>
      <c r="Q61" s="200"/>
      <c r="R61" s="201"/>
      <c r="W61" s="113" t="s">
        <v>527</v>
      </c>
      <c r="X61" s="110">
        <v>15000</v>
      </c>
      <c r="Y61" s="109" t="s">
        <v>268</v>
      </c>
      <c r="Z61" s="112">
        <v>629</v>
      </c>
      <c r="AA61" s="109">
        <f t="shared" si="1"/>
        <v>51500</v>
      </c>
    </row>
    <row r="62" spans="1:27" ht="15" hidden="1" customHeight="1">
      <c r="B62" s="117" t="s">
        <v>273</v>
      </c>
      <c r="C62" s="249">
        <f t="shared" si="2"/>
        <v>39</v>
      </c>
      <c r="D62" s="250"/>
      <c r="E62" s="254">
        <v>2021</v>
      </c>
      <c r="F62" s="254">
        <v>2021</v>
      </c>
      <c r="G62" s="255">
        <v>0</v>
      </c>
      <c r="H62" s="255"/>
      <c r="I62" s="256">
        <v>0</v>
      </c>
      <c r="J62" s="200"/>
      <c r="K62" s="200"/>
      <c r="L62" s="200"/>
      <c r="M62" s="200"/>
      <c r="N62" s="200"/>
      <c r="O62" s="200"/>
      <c r="P62" s="200"/>
      <c r="Q62" s="200"/>
      <c r="R62" s="201"/>
      <c r="T62" s="118" t="s">
        <v>274</v>
      </c>
      <c r="W62" s="113" t="s">
        <v>264</v>
      </c>
      <c r="X62" s="110">
        <v>141000</v>
      </c>
      <c r="Y62" s="109" t="str">
        <f t="shared" si="0"/>
        <v>Nueva oficina Parque Santa Catalina</v>
      </c>
      <c r="Z62" s="112">
        <v>622</v>
      </c>
      <c r="AA62" s="109">
        <f t="shared" si="1"/>
        <v>141000</v>
      </c>
    </row>
    <row r="63" spans="1:27" ht="15" hidden="1" customHeight="1">
      <c r="B63" s="119"/>
      <c r="C63" s="249">
        <f t="shared" si="2"/>
        <v>39</v>
      </c>
      <c r="D63" s="250"/>
      <c r="E63" s="254">
        <v>2021</v>
      </c>
      <c r="F63" s="254">
        <v>2021</v>
      </c>
      <c r="G63" s="255">
        <v>0</v>
      </c>
      <c r="H63" s="255"/>
      <c r="I63" s="256">
        <v>0</v>
      </c>
      <c r="J63" s="259"/>
      <c r="K63" s="259"/>
      <c r="L63" s="259"/>
      <c r="M63" s="259"/>
      <c r="N63" s="259"/>
      <c r="O63" s="259"/>
      <c r="P63" s="259"/>
      <c r="Q63" s="259"/>
      <c r="R63" s="260"/>
      <c r="T63" s="118"/>
      <c r="W63" s="113" t="s">
        <v>265</v>
      </c>
      <c r="X63" s="110">
        <v>20000</v>
      </c>
      <c r="Y63" s="109" t="str">
        <f t="shared" si="0"/>
        <v>Varios Modernización Canales Comerciales (Pago Directo)</v>
      </c>
      <c r="Z63" s="112">
        <v>629</v>
      </c>
      <c r="AA63" s="109">
        <f t="shared" si="1"/>
        <v>20000</v>
      </c>
    </row>
    <row r="64" spans="1:27" ht="13.5" thickBot="1">
      <c r="C64" s="252"/>
      <c r="D64" s="261" t="s">
        <v>275</v>
      </c>
      <c r="E64" s="262"/>
      <c r="F64" s="262"/>
      <c r="G64" s="263">
        <v>19965922.899999999</v>
      </c>
      <c r="H64" s="263">
        <v>0</v>
      </c>
      <c r="I64" s="263">
        <v>19965922.899999999</v>
      </c>
      <c r="J64" s="263">
        <v>0</v>
      </c>
      <c r="K64" s="263">
        <v>0</v>
      </c>
      <c r="L64" s="263">
        <v>0</v>
      </c>
      <c r="M64" s="263">
        <v>0</v>
      </c>
      <c r="N64" s="263">
        <v>0</v>
      </c>
      <c r="O64" s="263">
        <v>0</v>
      </c>
      <c r="P64" s="263">
        <v>0</v>
      </c>
      <c r="Q64" s="263">
        <v>0</v>
      </c>
      <c r="R64" s="264">
        <v>0</v>
      </c>
      <c r="T64" s="120"/>
      <c r="X64" s="110">
        <f>SUM(X10:X63)</f>
        <v>19965922.899999999</v>
      </c>
    </row>
    <row r="65" spans="3:24">
      <c r="C65" s="121"/>
      <c r="D65" s="122"/>
      <c r="E65" s="123"/>
      <c r="F65" s="123"/>
      <c r="G65" s="124"/>
      <c r="H65" s="124"/>
      <c r="I65" s="124"/>
      <c r="J65" s="124"/>
      <c r="K65" s="124"/>
      <c r="L65" s="124"/>
      <c r="M65" s="124"/>
      <c r="N65" s="124"/>
      <c r="O65" s="124"/>
      <c r="P65" s="124"/>
      <c r="Q65" s="124"/>
      <c r="X65" s="126">
        <v>0</v>
      </c>
    </row>
    <row r="66" spans="3:24" ht="13.5" hidden="1" thickBot="1">
      <c r="C66" s="121"/>
      <c r="D66" s="122"/>
      <c r="E66" s="123"/>
      <c r="F66" s="123"/>
      <c r="G66" s="124"/>
      <c r="H66" s="124"/>
      <c r="I66" s="124"/>
      <c r="J66" s="124"/>
      <c r="K66" s="124"/>
      <c r="L66" s="124"/>
      <c r="M66" s="124"/>
      <c r="N66" s="124"/>
      <c r="O66" s="124"/>
      <c r="P66" s="124"/>
      <c r="Q66" s="124"/>
      <c r="R66" s="125"/>
    </row>
    <row r="67" spans="3:24" ht="19.5" hidden="1" thickBot="1">
      <c r="C67" s="456" t="s">
        <v>276</v>
      </c>
      <c r="D67" s="457"/>
      <c r="E67" s="457"/>
      <c r="F67" s="457"/>
      <c r="G67" s="457"/>
      <c r="H67" s="457"/>
      <c r="I67" s="457"/>
      <c r="J67" s="457"/>
      <c r="K67" s="457"/>
      <c r="L67" s="457"/>
      <c r="M67" s="457"/>
      <c r="N67" s="457"/>
      <c r="O67" s="457"/>
      <c r="P67" s="457"/>
      <c r="Q67" s="457"/>
      <c r="R67" s="458"/>
    </row>
    <row r="68" spans="3:24" hidden="1">
      <c r="C68" s="459" t="s">
        <v>216</v>
      </c>
      <c r="D68" s="459"/>
      <c r="E68" s="460" t="s">
        <v>217</v>
      </c>
      <c r="F68" s="460" t="s">
        <v>218</v>
      </c>
      <c r="G68" s="462" t="s">
        <v>219</v>
      </c>
      <c r="H68" s="460" t="str">
        <f>H8</f>
        <v>Ejecución prevista hasta 31/12/2020 (€)</v>
      </c>
      <c r="I68" s="459" t="s">
        <v>220</v>
      </c>
      <c r="J68" s="459"/>
      <c r="K68" s="459"/>
      <c r="L68" s="459"/>
      <c r="M68" s="459"/>
      <c r="N68" s="464" t="str">
        <f>N8</f>
        <v>Previsión de importes comprometidos a 31/12/2020 (€)</v>
      </c>
      <c r="O68" s="464"/>
      <c r="P68" s="464"/>
      <c r="Q68" s="464"/>
      <c r="R68" s="464"/>
    </row>
    <row r="69" spans="3:24" ht="13.5" hidden="1" thickBot="1">
      <c r="C69" s="127" t="s">
        <v>221</v>
      </c>
      <c r="D69" s="128" t="s">
        <v>222</v>
      </c>
      <c r="E69" s="461"/>
      <c r="F69" s="461"/>
      <c r="G69" s="463"/>
      <c r="H69" s="461"/>
      <c r="I69" s="127">
        <f>I9</f>
        <v>2021</v>
      </c>
      <c r="J69" s="127">
        <f t="shared" ref="J69:R69" si="3">J9</f>
        <v>2022</v>
      </c>
      <c r="K69" s="127">
        <f t="shared" si="3"/>
        <v>2023</v>
      </c>
      <c r="L69" s="127">
        <f t="shared" si="3"/>
        <v>2024</v>
      </c>
      <c r="M69" s="127" t="str">
        <f t="shared" si="3"/>
        <v>Resto</v>
      </c>
      <c r="N69" s="127">
        <f t="shared" si="3"/>
        <v>2021</v>
      </c>
      <c r="O69" s="127">
        <f t="shared" si="3"/>
        <v>2022</v>
      </c>
      <c r="P69" s="127">
        <f t="shared" si="3"/>
        <v>2023</v>
      </c>
      <c r="Q69" s="127">
        <f t="shared" si="3"/>
        <v>2024</v>
      </c>
      <c r="R69" s="127" t="str">
        <f t="shared" si="3"/>
        <v>Resto</v>
      </c>
    </row>
    <row r="70" spans="3:24" hidden="1">
      <c r="C70" s="129"/>
      <c r="D70" s="130"/>
      <c r="E70" s="129"/>
      <c r="F70" s="129"/>
      <c r="G70" s="36"/>
      <c r="H70" s="36"/>
      <c r="I70" s="36"/>
      <c r="J70" s="36"/>
      <c r="K70" s="36"/>
      <c r="L70" s="36"/>
      <c r="M70" s="36"/>
      <c r="N70" s="36"/>
      <c r="O70" s="36"/>
      <c r="P70" s="36"/>
      <c r="Q70" s="36"/>
      <c r="R70" s="36"/>
    </row>
    <row r="71" spans="3:24" hidden="1">
      <c r="C71" s="131"/>
      <c r="D71" s="132"/>
      <c r="E71" s="131"/>
      <c r="F71" s="131"/>
      <c r="G71" s="133"/>
      <c r="H71" s="133"/>
      <c r="I71" s="133"/>
      <c r="J71" s="133"/>
      <c r="K71" s="133"/>
      <c r="L71" s="133"/>
      <c r="M71" s="133"/>
      <c r="N71" s="133"/>
      <c r="O71" s="133"/>
      <c r="P71" s="133"/>
      <c r="Q71" s="133"/>
      <c r="R71" s="133"/>
    </row>
    <row r="72" spans="3:24" hidden="1">
      <c r="C72" s="131"/>
      <c r="D72" s="132"/>
      <c r="E72" s="131"/>
      <c r="F72" s="131"/>
      <c r="G72" s="133"/>
      <c r="H72" s="133"/>
      <c r="I72" s="133"/>
      <c r="J72" s="133"/>
      <c r="K72" s="133"/>
      <c r="L72" s="133"/>
      <c r="M72" s="133"/>
      <c r="N72" s="133"/>
      <c r="O72" s="133"/>
      <c r="P72" s="133"/>
      <c r="Q72" s="133"/>
      <c r="R72" s="133"/>
    </row>
    <row r="73" spans="3:24" hidden="1">
      <c r="C73" s="131"/>
      <c r="D73" s="132"/>
      <c r="E73" s="131"/>
      <c r="F73" s="131"/>
      <c r="G73" s="133"/>
      <c r="H73" s="133"/>
      <c r="I73" s="133"/>
      <c r="J73" s="133"/>
      <c r="K73" s="133"/>
      <c r="L73" s="133"/>
      <c r="M73" s="133"/>
      <c r="N73" s="133"/>
      <c r="O73" s="133"/>
      <c r="P73" s="133"/>
      <c r="Q73" s="133"/>
      <c r="R73" s="133"/>
    </row>
    <row r="74" spans="3:24" hidden="1">
      <c r="C74" s="131"/>
      <c r="D74" s="132"/>
      <c r="E74" s="131"/>
      <c r="F74" s="131"/>
      <c r="G74" s="133"/>
      <c r="H74" s="133"/>
      <c r="I74" s="133"/>
      <c r="J74" s="133"/>
      <c r="K74" s="133"/>
      <c r="L74" s="133"/>
      <c r="M74" s="133"/>
      <c r="N74" s="133"/>
      <c r="O74" s="133"/>
      <c r="P74" s="133"/>
      <c r="Q74" s="133"/>
      <c r="R74" s="133"/>
    </row>
    <row r="75" spans="3:24" hidden="1">
      <c r="C75" s="131"/>
      <c r="D75" s="132"/>
      <c r="E75" s="131"/>
      <c r="F75" s="131"/>
      <c r="G75" s="133"/>
      <c r="H75" s="133"/>
      <c r="I75" s="133"/>
      <c r="J75" s="133"/>
      <c r="K75" s="133"/>
      <c r="L75" s="133"/>
      <c r="M75" s="133"/>
      <c r="N75" s="133"/>
      <c r="O75" s="133"/>
      <c r="P75" s="133"/>
      <c r="Q75" s="133"/>
      <c r="R75" s="133"/>
    </row>
    <row r="76" spans="3:24" hidden="1">
      <c r="C76" s="131"/>
      <c r="D76" s="132"/>
      <c r="E76" s="131"/>
      <c r="F76" s="131"/>
      <c r="G76" s="133"/>
      <c r="H76" s="133"/>
      <c r="I76" s="133"/>
      <c r="J76" s="133"/>
      <c r="K76" s="133"/>
      <c r="L76" s="133"/>
      <c r="M76" s="133"/>
      <c r="N76" s="133"/>
      <c r="O76" s="133"/>
      <c r="P76" s="133"/>
      <c r="Q76" s="133"/>
      <c r="R76" s="133"/>
    </row>
    <row r="77" spans="3:24" hidden="1">
      <c r="C77" s="131"/>
      <c r="D77" s="132"/>
      <c r="E77" s="131"/>
      <c r="F77" s="131"/>
      <c r="G77" s="133"/>
      <c r="H77" s="133"/>
      <c r="I77" s="133"/>
      <c r="J77" s="133"/>
      <c r="K77" s="133"/>
      <c r="L77" s="133"/>
      <c r="M77" s="133"/>
      <c r="N77" s="133"/>
      <c r="O77" s="133"/>
      <c r="P77" s="133"/>
      <c r="Q77" s="133"/>
      <c r="R77" s="133"/>
    </row>
    <row r="78" spans="3:24" hidden="1">
      <c r="C78" s="131"/>
      <c r="D78" s="132"/>
      <c r="E78" s="131"/>
      <c r="F78" s="131"/>
      <c r="G78" s="133"/>
      <c r="H78" s="133"/>
      <c r="I78" s="133"/>
      <c r="J78" s="133"/>
      <c r="K78" s="133"/>
      <c r="L78" s="133"/>
      <c r="M78" s="133"/>
      <c r="N78" s="133"/>
      <c r="O78" s="133"/>
      <c r="P78" s="133"/>
      <c r="Q78" s="133"/>
      <c r="R78" s="133"/>
    </row>
    <row r="79" spans="3:24" hidden="1">
      <c r="C79" s="131"/>
      <c r="D79" s="132"/>
      <c r="E79" s="131"/>
      <c r="F79" s="131"/>
      <c r="G79" s="133"/>
      <c r="H79" s="133"/>
      <c r="I79" s="133"/>
      <c r="J79" s="133"/>
      <c r="K79" s="133"/>
      <c r="L79" s="133"/>
      <c r="M79" s="133"/>
      <c r="N79" s="133"/>
      <c r="O79" s="133"/>
      <c r="P79" s="133"/>
      <c r="Q79" s="133"/>
      <c r="R79" s="133"/>
    </row>
    <row r="80" spans="3:24" hidden="1">
      <c r="C80" s="134"/>
      <c r="D80" s="135"/>
      <c r="E80" s="135"/>
      <c r="F80" s="135"/>
      <c r="G80" s="135"/>
      <c r="H80" s="135"/>
      <c r="I80" s="135"/>
      <c r="J80" s="135"/>
      <c r="K80" s="135"/>
      <c r="L80" s="135"/>
      <c r="M80" s="135"/>
      <c r="N80" s="135"/>
      <c r="O80" s="135"/>
      <c r="P80" s="135"/>
      <c r="Q80" s="135"/>
      <c r="R80" s="135"/>
    </row>
    <row r="81" spans="3:18" hidden="1">
      <c r="C81" s="136" t="s">
        <v>277</v>
      </c>
      <c r="D81" s="136"/>
      <c r="E81" s="136"/>
      <c r="F81" s="136"/>
      <c r="G81" s="136"/>
      <c r="H81" s="136"/>
      <c r="I81" s="136"/>
      <c r="J81" s="136"/>
      <c r="K81" s="136"/>
      <c r="L81" s="136"/>
      <c r="M81" s="136"/>
      <c r="N81" s="136"/>
      <c r="O81" s="136"/>
      <c r="P81" s="136"/>
      <c r="Q81" s="136"/>
      <c r="R81" s="136"/>
    </row>
    <row r="82" spans="3:18" hidden="1">
      <c r="C82" s="136" t="s">
        <v>278</v>
      </c>
      <c r="D82" s="136"/>
      <c r="E82" s="136"/>
      <c r="F82" s="136"/>
      <c r="G82" s="136"/>
      <c r="H82" s="136"/>
      <c r="I82" s="136"/>
      <c r="J82" s="136"/>
      <c r="K82" s="136"/>
      <c r="L82" s="136"/>
      <c r="M82" s="136"/>
      <c r="N82" s="136"/>
      <c r="O82" s="136"/>
      <c r="P82" s="136"/>
      <c r="Q82" s="136"/>
      <c r="R82" s="136"/>
    </row>
    <row r="83" spans="3:18" hidden="1">
      <c r="C83" s="136" t="s">
        <v>279</v>
      </c>
      <c r="D83" s="136"/>
      <c r="E83" s="136"/>
      <c r="F83" s="136"/>
      <c r="G83" s="136"/>
      <c r="H83" s="136"/>
      <c r="I83" s="136"/>
      <c r="J83" s="136"/>
      <c r="K83" s="136"/>
      <c r="L83" s="136"/>
      <c r="M83" s="136"/>
      <c r="N83" s="136"/>
      <c r="O83" s="136"/>
      <c r="P83" s="136"/>
      <c r="Q83" s="136"/>
      <c r="R83" s="136"/>
    </row>
    <row r="84" spans="3:18" hidden="1"/>
    <row r="85" spans="3:18" hidden="1"/>
  </sheetData>
  <autoFilter ref="W9:AA65"/>
  <mergeCells count="24">
    <mergeCell ref="D5:O5"/>
    <mergeCell ref="Q5:R5"/>
    <mergeCell ref="C2:R2"/>
    <mergeCell ref="C3:P3"/>
    <mergeCell ref="Q3:R3"/>
    <mergeCell ref="C4:P4"/>
    <mergeCell ref="Q4:R4"/>
    <mergeCell ref="C6:R6"/>
    <mergeCell ref="C7:R7"/>
    <mergeCell ref="C8:D8"/>
    <mergeCell ref="E8:E9"/>
    <mergeCell ref="F8:F9"/>
    <mergeCell ref="G8:G9"/>
    <mergeCell ref="H8:H9"/>
    <mergeCell ref="I8:M8"/>
    <mergeCell ref="N8:R8"/>
    <mergeCell ref="C67:R67"/>
    <mergeCell ref="C68:D68"/>
    <mergeCell ref="E68:E69"/>
    <mergeCell ref="F68:F69"/>
    <mergeCell ref="G68:G69"/>
    <mergeCell ref="H68:H69"/>
    <mergeCell ref="I68:M68"/>
    <mergeCell ref="N68:R68"/>
  </mergeCells>
  <pageMargins left="0.70866141732283472" right="0.70866141732283472" top="0.74803149606299213" bottom="0.74803149606299213" header="0.31496062992125984" footer="0.31496062992125984"/>
  <pageSetup paperSize="9" scale="46" orientation="landscape" r:id="rId1"/>
  <drawing r:id="rId2"/>
</worksheet>
</file>

<file path=xl/worksheets/sheet6.xml><?xml version="1.0" encoding="utf-8"?>
<worksheet xmlns="http://schemas.openxmlformats.org/spreadsheetml/2006/main" xmlns:r="http://schemas.openxmlformats.org/officeDocument/2006/relationships">
  <sheetPr>
    <tabColor rgb="FF92D050"/>
    <pageSetUpPr fitToPage="1"/>
  </sheetPr>
  <dimension ref="A1:K71"/>
  <sheetViews>
    <sheetView showGridLines="0" topLeftCell="A16" zoomScaleNormal="100" zoomScaleSheetLayoutView="85" workbookViewId="0">
      <selection activeCell="O30" sqref="O30"/>
    </sheetView>
  </sheetViews>
  <sheetFormatPr baseColWidth="10" defaultRowHeight="12.75"/>
  <cols>
    <col min="1" max="1" width="19.42578125" style="109" customWidth="1"/>
    <col min="2" max="2" width="65.5703125" style="109" customWidth="1"/>
    <col min="3" max="8" width="18.85546875" style="109" customWidth="1"/>
    <col min="9" max="9" width="11.42578125" style="109"/>
    <col min="10" max="11" width="19.85546875" style="109" hidden="1" customWidth="1"/>
    <col min="12" max="12" width="0" style="109" hidden="1" customWidth="1"/>
    <col min="13" max="16384" width="11.42578125" style="109"/>
  </cols>
  <sheetData>
    <row r="1" spans="1:11" ht="60" customHeight="1" thickBot="1"/>
    <row r="2" spans="1:11" ht="13.5" thickBot="1">
      <c r="A2" s="510" t="s">
        <v>280</v>
      </c>
      <c r="B2" s="511"/>
      <c r="C2" s="511"/>
      <c r="D2" s="511"/>
      <c r="E2" s="511"/>
      <c r="F2" s="511"/>
      <c r="G2" s="511"/>
      <c r="H2" s="512"/>
    </row>
    <row r="3" spans="1:11" ht="13.5" thickBot="1">
      <c r="A3" s="513" t="s">
        <v>1</v>
      </c>
      <c r="B3" s="514"/>
      <c r="C3" s="514"/>
      <c r="D3" s="514"/>
      <c r="E3" s="514"/>
      <c r="F3" s="514"/>
      <c r="G3" s="514"/>
      <c r="H3" s="273" t="s">
        <v>2</v>
      </c>
    </row>
    <row r="4" spans="1:11" ht="13.5" thickBot="1">
      <c r="A4" s="515" t="s">
        <v>281</v>
      </c>
      <c r="B4" s="516"/>
      <c r="C4" s="516"/>
      <c r="D4" s="516"/>
      <c r="E4" s="516"/>
      <c r="F4" s="516"/>
      <c r="G4" s="516"/>
      <c r="H4" s="183">
        <f>'5. Anexo inversiones'!Q4</f>
        <v>2021</v>
      </c>
    </row>
    <row r="5" spans="1:11" ht="13.5" thickBot="1">
      <c r="A5" s="253" t="s">
        <v>210</v>
      </c>
      <c r="B5" s="517" t="s">
        <v>211</v>
      </c>
      <c r="C5" s="517"/>
      <c r="D5" s="517"/>
      <c r="E5" s="517"/>
      <c r="F5" s="274"/>
      <c r="G5" s="253" t="s">
        <v>212</v>
      </c>
      <c r="H5" s="275"/>
    </row>
    <row r="6" spans="1:11">
      <c r="A6" s="518" t="s">
        <v>214</v>
      </c>
      <c r="B6" s="519"/>
      <c r="C6" s="519"/>
      <c r="D6" s="519"/>
      <c r="E6" s="519"/>
      <c r="F6" s="519"/>
      <c r="G6" s="519"/>
      <c r="H6" s="520"/>
    </row>
    <row r="7" spans="1:11" ht="13.5" thickBot="1">
      <c r="A7" s="507" t="str">
        <f>"INVERSIÓN A REALIZAR EN "&amp;H4&amp;" Y SU FINANCIACIÓN"</f>
        <v>INVERSIÓN A REALIZAR EN 2021 Y SU FINANCIACIÓN</v>
      </c>
      <c r="B7" s="508"/>
      <c r="C7" s="508"/>
      <c r="D7" s="508"/>
      <c r="E7" s="508"/>
      <c r="F7" s="508"/>
      <c r="G7" s="508"/>
      <c r="H7" s="509"/>
    </row>
    <row r="8" spans="1:11">
      <c r="A8" s="493" t="s">
        <v>226</v>
      </c>
      <c r="B8" s="496" t="s">
        <v>282</v>
      </c>
      <c r="C8" s="499" t="s">
        <v>534</v>
      </c>
      <c r="D8" s="502" t="s">
        <v>283</v>
      </c>
      <c r="E8" s="502"/>
      <c r="F8" s="502"/>
      <c r="G8" s="502"/>
      <c r="H8" s="503"/>
    </row>
    <row r="9" spans="1:11">
      <c r="A9" s="494"/>
      <c r="B9" s="497"/>
      <c r="C9" s="500"/>
      <c r="D9" s="504" t="s">
        <v>284</v>
      </c>
      <c r="E9" s="504" t="s">
        <v>285</v>
      </c>
      <c r="F9" s="500" t="s">
        <v>286</v>
      </c>
      <c r="G9" s="500"/>
      <c r="H9" s="506"/>
    </row>
    <row r="10" spans="1:11" ht="39" thickBot="1">
      <c r="A10" s="495"/>
      <c r="B10" s="498"/>
      <c r="C10" s="501"/>
      <c r="D10" s="505"/>
      <c r="E10" s="505"/>
      <c r="F10" s="279" t="s">
        <v>287</v>
      </c>
      <c r="G10" s="279" t="s">
        <v>288</v>
      </c>
      <c r="H10" s="280" t="s">
        <v>289</v>
      </c>
    </row>
    <row r="11" spans="1:11">
      <c r="A11" s="281">
        <f>VLOOKUP(B11,'5. Anexo inversiones'!Y:Z,2,FALSE)</f>
        <v>634</v>
      </c>
      <c r="B11" s="282" t="str">
        <f>'5. Anexo inversiones'!D10</f>
        <v xml:space="preserve">10 Guaguas Híbridas de 12m </v>
      </c>
      <c r="C11" s="283">
        <v>3770000</v>
      </c>
      <c r="D11" s="284">
        <v>0</v>
      </c>
      <c r="E11" s="285">
        <v>2700000</v>
      </c>
      <c r="F11" s="286">
        <v>1070000</v>
      </c>
      <c r="G11" s="284"/>
      <c r="H11" s="287"/>
    </row>
    <row r="12" spans="1:11" ht="15" customHeight="1">
      <c r="A12" s="266">
        <f>VLOOKUP(B12,'5. Anexo inversiones'!Y:Z,2,FALSE)</f>
        <v>633</v>
      </c>
      <c r="B12" s="250" t="str">
        <f>'5. Anexo inversiones'!D11</f>
        <v>Ampliar instalación fotovoltaica hasta el máximo posible. (65kwp)</v>
      </c>
      <c r="C12" s="267">
        <v>84500</v>
      </c>
      <c r="D12" s="268">
        <v>0</v>
      </c>
      <c r="E12" s="269"/>
      <c r="F12" s="210">
        <v>84500</v>
      </c>
      <c r="G12" s="268"/>
      <c r="H12" s="270"/>
      <c r="J12" s="137">
        <v>2700000</v>
      </c>
      <c r="K12" s="109" t="s">
        <v>290</v>
      </c>
    </row>
    <row r="13" spans="1:11" ht="15" customHeight="1">
      <c r="A13" s="266">
        <f>VLOOKUP(B13,'5. Anexo inversiones'!Y:Z,2,FALSE)</f>
        <v>633</v>
      </c>
      <c r="B13" s="250" t="str">
        <f>'5. Anexo inversiones'!D12</f>
        <v>Renovación parcial de juegos de 6 columnas móviles. Plan Renove I</v>
      </c>
      <c r="C13" s="267">
        <v>80000</v>
      </c>
      <c r="D13" s="268">
        <v>0</v>
      </c>
      <c r="E13" s="269"/>
      <c r="F13" s="210">
        <v>80000</v>
      </c>
      <c r="G13" s="268"/>
      <c r="H13" s="270"/>
      <c r="J13" s="137">
        <v>0</v>
      </c>
      <c r="K13" s="109" t="s">
        <v>291</v>
      </c>
    </row>
    <row r="14" spans="1:11" ht="15" customHeight="1">
      <c r="A14" s="266">
        <f>VLOOKUP(B14,'5. Anexo inversiones'!Y:Z,2,FALSE)</f>
        <v>633</v>
      </c>
      <c r="B14" s="250" t="str">
        <f>'5. Anexo inversiones'!D13</f>
        <v>Instalación fotovoltaica en terminales: Hoya Plata, Guiniguada y Manuel Becerra</v>
      </c>
      <c r="C14" s="267">
        <v>48000</v>
      </c>
      <c r="D14" s="268">
        <v>0</v>
      </c>
      <c r="E14" s="269"/>
      <c r="F14" s="210">
        <v>48000</v>
      </c>
      <c r="G14" s="268"/>
      <c r="H14" s="270"/>
      <c r="J14" s="138">
        <v>1200000</v>
      </c>
      <c r="K14" s="109" t="s">
        <v>292</v>
      </c>
    </row>
    <row r="15" spans="1:11" ht="15" customHeight="1">
      <c r="A15" s="266">
        <f>VLOOKUP(B15,'5. Anexo inversiones'!Y:Z,2,FALSE)</f>
        <v>633</v>
      </c>
      <c r="B15" s="250" t="str">
        <f>'5. Anexo inversiones'!D14</f>
        <v>Máquina fregadora plantas aparcamiento</v>
      </c>
      <c r="C15" s="267">
        <v>48000</v>
      </c>
      <c r="D15" s="268">
        <v>0</v>
      </c>
      <c r="E15" s="269"/>
      <c r="F15" s="210">
        <v>48000</v>
      </c>
      <c r="G15" s="268"/>
      <c r="H15" s="270"/>
    </row>
    <row r="16" spans="1:11" ht="15" customHeight="1">
      <c r="A16" s="266">
        <f>VLOOKUP(B16,'5. Anexo inversiones'!Y:Z,2,FALSE)</f>
        <v>629</v>
      </c>
      <c r="B16" s="250" t="str">
        <f>'5. Anexo inversiones'!D15</f>
        <v>Seguridad Adicional Solar Militares necesaria para la Obra del Edificio</v>
      </c>
      <c r="C16" s="267">
        <v>239972.9</v>
      </c>
      <c r="D16" s="268">
        <v>0</v>
      </c>
      <c r="E16" s="269"/>
      <c r="F16" s="210">
        <v>239972.9</v>
      </c>
      <c r="G16" s="268"/>
      <c r="H16" s="270"/>
    </row>
    <row r="17" spans="1:8" ht="15" customHeight="1">
      <c r="A17" s="266">
        <f>VLOOKUP(B17,'5. Anexo inversiones'!Y:Z,2,FALSE)</f>
        <v>633</v>
      </c>
      <c r="B17" s="250" t="str">
        <f>'5. Anexo inversiones'!D16</f>
        <v>Renovación parcial de 3 juegos de 6 columnas. Plan Renove II</v>
      </c>
      <c r="C17" s="267">
        <v>90000</v>
      </c>
      <c r="D17" s="268">
        <v>0</v>
      </c>
      <c r="E17" s="269"/>
      <c r="F17" s="210">
        <v>90000</v>
      </c>
      <c r="G17" s="268"/>
      <c r="H17" s="271"/>
    </row>
    <row r="18" spans="1:8" ht="15" customHeight="1">
      <c r="A18" s="266">
        <f>VLOOKUP(B18,'5. Anexo inversiones'!Y:Z,2,FALSE)</f>
        <v>634</v>
      </c>
      <c r="B18" s="250" t="str">
        <f>'5. Anexo inversiones'!D17</f>
        <v>Equipamiento de los vehículos auxiliares del taller M29-M30</v>
      </c>
      <c r="C18" s="267">
        <v>20000</v>
      </c>
      <c r="D18" s="268">
        <v>0</v>
      </c>
      <c r="E18" s="269"/>
      <c r="F18" s="210">
        <v>20000</v>
      </c>
      <c r="G18" s="200"/>
      <c r="H18" s="201"/>
    </row>
    <row r="19" spans="1:8" ht="15" customHeight="1">
      <c r="A19" s="266">
        <f>VLOOKUP(B19,'5. Anexo inversiones'!Y:Z,2,FALSE)</f>
        <v>633</v>
      </c>
      <c r="B19" s="250" t="str">
        <f>'5. Anexo inversiones'!D18</f>
        <v>Equipamiento y herramientas del taller</v>
      </c>
      <c r="C19" s="267">
        <v>15000</v>
      </c>
      <c r="D19" s="268">
        <v>0</v>
      </c>
      <c r="E19" s="269"/>
      <c r="F19" s="210">
        <v>15000</v>
      </c>
      <c r="G19" s="200"/>
      <c r="H19" s="201"/>
    </row>
    <row r="20" spans="1:8" ht="15" customHeight="1">
      <c r="A20" s="266">
        <f>VLOOKUP(B20,'5. Anexo inversiones'!Y:Z,2,FALSE)</f>
        <v>622</v>
      </c>
      <c r="B20" s="250" t="str">
        <f>'5. Anexo inversiones'!D19</f>
        <v>Obra del edificio</v>
      </c>
      <c r="C20" s="267">
        <v>2150000</v>
      </c>
      <c r="D20" s="268">
        <v>0</v>
      </c>
      <c r="E20" s="211"/>
      <c r="F20" s="210">
        <v>2150000</v>
      </c>
      <c r="G20" s="200"/>
      <c r="H20" s="201"/>
    </row>
    <row r="21" spans="1:8" ht="15" customHeight="1">
      <c r="A21" s="266" t="str">
        <f>VLOOKUP(B21,'5. Anexo inversiones'!Y:Z,2,FALSE)</f>
        <v>626/641</v>
      </c>
      <c r="B21" s="250" t="str">
        <f>'5. Anexo inversiones'!D20</f>
        <v>Paradas y Equipamiento (Proyecto METROGUAGUA)</v>
      </c>
      <c r="C21" s="267">
        <v>2000000</v>
      </c>
      <c r="D21" s="268">
        <v>0</v>
      </c>
      <c r="E21" s="211"/>
      <c r="F21" s="210"/>
      <c r="G21" s="200"/>
      <c r="H21" s="207">
        <v>2000000</v>
      </c>
    </row>
    <row r="22" spans="1:8" ht="15" customHeight="1">
      <c r="A22" s="266" t="str">
        <f>VLOOKUP(B22,'5. Anexo inversiones'!Y:Z,2,FALSE)</f>
        <v>626/641</v>
      </c>
      <c r="B22" s="250" t="str">
        <f>'5. Anexo inversiones'!D21</f>
        <v>Sistema de Priorización Semafórica (Proyecto METROGUAGUA)</v>
      </c>
      <c r="C22" s="267">
        <v>167000</v>
      </c>
      <c r="D22" s="268">
        <v>0</v>
      </c>
      <c r="E22" s="269"/>
      <c r="F22" s="210">
        <v>167000</v>
      </c>
      <c r="G22" s="200"/>
      <c r="H22" s="270"/>
    </row>
    <row r="23" spans="1:8" ht="15" customHeight="1">
      <c r="A23" s="266">
        <f>VLOOKUP(B23,'5. Anexo inversiones'!Y:Z,2,FALSE)</f>
        <v>622</v>
      </c>
      <c r="B23" s="250" t="str">
        <f>'5. Anexo inversiones'!D22</f>
        <v>Paso Inferior Santa Catalina</v>
      </c>
      <c r="C23" s="267">
        <v>10000000</v>
      </c>
      <c r="D23" s="268">
        <v>0</v>
      </c>
      <c r="E23" s="269"/>
      <c r="F23" s="210"/>
      <c r="G23" s="268"/>
      <c r="H23" s="271">
        <v>10000000</v>
      </c>
    </row>
    <row r="24" spans="1:8" ht="15" customHeight="1">
      <c r="A24" s="266">
        <f>VLOOKUP(B24,'5. Anexo inversiones'!Y:Z,2,FALSE)</f>
        <v>633</v>
      </c>
      <c r="B24" s="250" t="str">
        <f>'5. Anexo inversiones'!D23</f>
        <v>Contingencias máquinas de liquidar (3 máquinas)</v>
      </c>
      <c r="C24" s="267">
        <v>120000</v>
      </c>
      <c r="D24" s="268">
        <v>0</v>
      </c>
      <c r="E24" s="269"/>
      <c r="F24" s="210">
        <v>120000</v>
      </c>
      <c r="G24" s="268"/>
      <c r="H24" s="270"/>
    </row>
    <row r="25" spans="1:8" ht="15" customHeight="1">
      <c r="A25" s="266">
        <f>VLOOKUP(B25,'5. Anexo inversiones'!Y:Z,2,FALSE)</f>
        <v>641</v>
      </c>
      <c r="B25" s="250" t="str">
        <f>'5. Anexo inversiones'!D24</f>
        <v>Desarrollos ERP OpenBravo</v>
      </c>
      <c r="C25" s="267">
        <v>20000</v>
      </c>
      <c r="D25" s="268">
        <v>0</v>
      </c>
      <c r="E25" s="269"/>
      <c r="F25" s="210">
        <v>20000</v>
      </c>
      <c r="G25" s="268"/>
      <c r="H25" s="270"/>
    </row>
    <row r="26" spans="1:8" ht="15" customHeight="1">
      <c r="A26" s="266" t="str">
        <f>VLOOKUP(B26,'5. Anexo inversiones'!Y:Z,2,FALSE)</f>
        <v>626/641</v>
      </c>
      <c r="B26" s="250" t="str">
        <f>'5. Anexo inversiones'!D25</f>
        <v>Equipamiento de billetica a bordo (Piloto BRT)</v>
      </c>
      <c r="C26" s="267">
        <v>171000</v>
      </c>
      <c r="D26" s="268">
        <v>0</v>
      </c>
      <c r="E26" s="179"/>
      <c r="F26" s="210">
        <v>171000</v>
      </c>
      <c r="G26" s="268"/>
      <c r="H26" s="270"/>
    </row>
    <row r="27" spans="1:8" ht="15" customHeight="1">
      <c r="A27" s="266">
        <f>VLOOKUP(B27,'5. Anexo inversiones'!Y:Z,2,FALSE)</f>
        <v>641</v>
      </c>
      <c r="B27" s="250" t="str">
        <f>'5. Anexo inversiones'!D26</f>
        <v>Software de análisis de cumplimiento servicio (Swifty)</v>
      </c>
      <c r="C27" s="267">
        <v>75000</v>
      </c>
      <c r="D27" s="268">
        <v>0</v>
      </c>
      <c r="E27" s="269"/>
      <c r="F27" s="210">
        <v>75000</v>
      </c>
      <c r="G27" s="268"/>
      <c r="H27" s="270"/>
    </row>
    <row r="28" spans="1:8" ht="15" customHeight="1">
      <c r="A28" s="266">
        <f>VLOOKUP(B28,'5. Anexo inversiones'!Y:Z,2,FALSE)</f>
        <v>641</v>
      </c>
      <c r="B28" s="250" t="str">
        <f>'5. Anexo inversiones'!D27</f>
        <v>Desarrollo del software de planificación</v>
      </c>
      <c r="C28" s="267">
        <v>30000</v>
      </c>
      <c r="D28" s="268">
        <v>0</v>
      </c>
      <c r="E28" s="269"/>
      <c r="F28" s="210">
        <v>30000</v>
      </c>
      <c r="G28" s="268"/>
      <c r="H28" s="270"/>
    </row>
    <row r="29" spans="1:8" ht="15" customHeight="1">
      <c r="A29" s="266" t="str">
        <f>VLOOKUP(B29,'5. Anexo inversiones'!Y:Z,2,FALSE)</f>
        <v>626/641</v>
      </c>
      <c r="B29" s="250" t="str">
        <f>'5. Anexo inversiones'!D28</f>
        <v xml:space="preserve">Equipamiento para paradas y terminales del BRT (PROYECTO METROGUAGUA) </v>
      </c>
      <c r="C29" s="267">
        <v>70000</v>
      </c>
      <c r="D29" s="268">
        <v>0</v>
      </c>
      <c r="E29" s="269"/>
      <c r="F29" s="210">
        <v>70000</v>
      </c>
      <c r="G29" s="268"/>
      <c r="H29" s="270"/>
    </row>
    <row r="30" spans="1:8" ht="15" customHeight="1">
      <c r="A30" s="266" t="str">
        <f>VLOOKUP(B30,'5. Anexo inversiones'!Y:Z,2,FALSE)</f>
        <v>626/641</v>
      </c>
      <c r="B30" s="250" t="str">
        <f>'5. Anexo inversiones'!D29</f>
        <v>Adquis. 20 postes Infor. Tiempo real sin panel solar y batería</v>
      </c>
      <c r="C30" s="267">
        <v>65000</v>
      </c>
      <c r="D30" s="268">
        <v>0</v>
      </c>
      <c r="E30" s="179"/>
      <c r="F30" s="210">
        <v>65000</v>
      </c>
      <c r="G30" s="268"/>
      <c r="H30" s="270"/>
    </row>
    <row r="31" spans="1:8" ht="15" customHeight="1">
      <c r="A31" s="266">
        <f>VLOOKUP(B31,'5. Anexo inversiones'!Y:Z,2,FALSE)</f>
        <v>626</v>
      </c>
      <c r="B31" s="250" t="str">
        <f>'5. Anexo inversiones'!D30</f>
        <v xml:space="preserve">Hardware para copias de Seguridad </v>
      </c>
      <c r="C31" s="267">
        <v>45000</v>
      </c>
      <c r="D31" s="268">
        <v>0</v>
      </c>
      <c r="E31" s="179"/>
      <c r="F31" s="210">
        <v>45000</v>
      </c>
      <c r="G31" s="268"/>
      <c r="H31" s="270"/>
    </row>
    <row r="32" spans="1:8" ht="15" customHeight="1">
      <c r="A32" s="266">
        <f>VLOOKUP(B32,'5. Anexo inversiones'!Y:Z,2,FALSE)</f>
        <v>641</v>
      </c>
      <c r="B32" s="250" t="str">
        <f>'5. Anexo inversiones'!D31</f>
        <v xml:space="preserve">Desarrollos software no cubierto con proyectos precios  (PROYECTO METROGUAGUA) </v>
      </c>
      <c r="C32" s="267">
        <v>60000</v>
      </c>
      <c r="D32" s="268">
        <v>0</v>
      </c>
      <c r="E32" s="179"/>
      <c r="F32" s="210">
        <v>60000</v>
      </c>
      <c r="G32" s="268"/>
      <c r="H32" s="207"/>
    </row>
    <row r="33" spans="1:8" ht="15" customHeight="1">
      <c r="A33" s="266" t="str">
        <f>VLOOKUP(B33,'5. Anexo inversiones'!Y:Z,2,FALSE)</f>
        <v>626/641</v>
      </c>
      <c r="B33" s="250" t="str">
        <f>'5. Anexo inversiones'!D32</f>
        <v>Desarrollo Nuevas implementaciones a bordo</v>
      </c>
      <c r="C33" s="267">
        <v>50000</v>
      </c>
      <c r="D33" s="268">
        <v>0</v>
      </c>
      <c r="E33" s="179"/>
      <c r="F33" s="268">
        <v>50000</v>
      </c>
      <c r="G33" s="268"/>
      <c r="H33" s="270"/>
    </row>
    <row r="34" spans="1:8" ht="15" customHeight="1">
      <c r="A34" s="266">
        <f>VLOOKUP(B34,'5. Anexo inversiones'!Y:Z,2,FALSE)</f>
        <v>641</v>
      </c>
      <c r="B34" s="250" t="str">
        <f>'5. Anexo inversiones'!D33</f>
        <v>Sortware de anális de trayectos y líneas (Remix)</v>
      </c>
      <c r="C34" s="267">
        <v>50000</v>
      </c>
      <c r="D34" s="268">
        <v>0</v>
      </c>
      <c r="E34" s="179"/>
      <c r="F34" s="268">
        <v>50000</v>
      </c>
      <c r="G34" s="268"/>
      <c r="H34" s="271"/>
    </row>
    <row r="35" spans="1:8" ht="15" customHeight="1">
      <c r="A35" s="266" t="str">
        <f>VLOOKUP(B35,'5. Anexo inversiones'!Y:Z,2,FALSE)</f>
        <v>626/641</v>
      </c>
      <c r="B35" s="250" t="str">
        <f>'5. Anexo inversiones'!D34</f>
        <v>Ordenadores  Renovación (cpu +pantalla+SO)</v>
      </c>
      <c r="C35" s="267">
        <v>40000</v>
      </c>
      <c r="D35" s="268">
        <v>0</v>
      </c>
      <c r="E35" s="179"/>
      <c r="F35" s="210">
        <v>40000</v>
      </c>
      <c r="G35" s="268"/>
      <c r="H35" s="270"/>
    </row>
    <row r="36" spans="1:8" ht="15" customHeight="1">
      <c r="A36" s="266" t="str">
        <f>VLOOKUP(B36,'5. Anexo inversiones'!Y:Z,2,FALSE)</f>
        <v>626/641</v>
      </c>
      <c r="B36" s="250" t="str">
        <f>'5. Anexo inversiones'!D35</f>
        <v>Despliegue de Red en Garajes(armarios, fibra, switches,etc)</v>
      </c>
      <c r="C36" s="267">
        <v>40000</v>
      </c>
      <c r="D36" s="268">
        <v>0</v>
      </c>
      <c r="E36" s="179"/>
      <c r="F36" s="210">
        <v>40000</v>
      </c>
      <c r="G36" s="268"/>
      <c r="H36" s="270"/>
    </row>
    <row r="37" spans="1:8" ht="15" customHeight="1">
      <c r="A37" s="266">
        <f>VLOOKUP(B37,'5. Anexo inversiones'!Y:Z,2,FALSE)</f>
        <v>641</v>
      </c>
      <c r="B37" s="250" t="str">
        <f>'5. Anexo inversiones'!D36</f>
        <v xml:space="preserve">Mejoras de la app </v>
      </c>
      <c r="C37" s="267">
        <v>30000</v>
      </c>
      <c r="D37" s="268">
        <v>0</v>
      </c>
      <c r="E37" s="179"/>
      <c r="F37" s="210">
        <v>30000</v>
      </c>
      <c r="G37" s="268"/>
      <c r="H37" s="270"/>
    </row>
    <row r="38" spans="1:8" ht="15" customHeight="1">
      <c r="A38" s="266" t="str">
        <f>VLOOKUP(B38,'5. Anexo inversiones'!Y:Z,2,FALSE)</f>
        <v>626/641</v>
      </c>
      <c r="B38" s="250" t="str">
        <f>'5. Anexo inversiones'!D37</f>
        <v xml:space="preserve">Equipamiento de abordo para pruebas (PROYECTO METROGUAGUA) </v>
      </c>
      <c r="C38" s="267">
        <v>30000</v>
      </c>
      <c r="D38" s="268">
        <v>0</v>
      </c>
      <c r="E38" s="179"/>
      <c r="F38" s="210">
        <v>30000</v>
      </c>
      <c r="G38" s="268"/>
      <c r="H38" s="270"/>
    </row>
    <row r="39" spans="1:8" ht="15" customHeight="1">
      <c r="A39" s="266">
        <f>VLOOKUP(B39,'5. Anexo inversiones'!Y:Z,2,FALSE)</f>
        <v>626</v>
      </c>
      <c r="B39" s="250" t="str">
        <f>'5. Anexo inversiones'!D38</f>
        <v>Hardware para Implementación de VDI (Escritorios virtuales)</v>
      </c>
      <c r="C39" s="267">
        <v>10000</v>
      </c>
      <c r="D39" s="268">
        <v>0</v>
      </c>
      <c r="E39" s="179"/>
      <c r="F39" s="210">
        <v>10000</v>
      </c>
      <c r="G39" s="268"/>
      <c r="H39" s="270"/>
    </row>
    <row r="40" spans="1:8" ht="15" customHeight="1">
      <c r="A40" s="266" t="str">
        <f>VLOOKUP(B40,'5. Anexo inversiones'!Y:Z,2,FALSE)</f>
        <v>626/641</v>
      </c>
      <c r="B40" s="250" t="str">
        <f>'5. Anexo inversiones'!D39</f>
        <v xml:space="preserve">Comunicaciones por fibra de Terminales </v>
      </c>
      <c r="C40" s="267">
        <v>8000</v>
      </c>
      <c r="D40" s="268">
        <v>0</v>
      </c>
      <c r="E40" s="179"/>
      <c r="F40" s="210">
        <v>8000</v>
      </c>
      <c r="G40" s="268"/>
      <c r="H40" s="270"/>
    </row>
    <row r="41" spans="1:8" ht="15" customHeight="1">
      <c r="A41" s="266" t="str">
        <f>VLOOKUP(B41,'5. Anexo inversiones'!Y:Z,2,FALSE)</f>
        <v>626/641</v>
      </c>
      <c r="B41" s="250" t="str">
        <f>'5. Anexo inversiones'!D40</f>
        <v>Despliegue  wifi en las instalaciones  y red de descarga</v>
      </c>
      <c r="C41" s="267">
        <v>8000</v>
      </c>
      <c r="D41" s="268">
        <v>0</v>
      </c>
      <c r="E41" s="179"/>
      <c r="F41" s="210">
        <v>8000</v>
      </c>
      <c r="G41" s="268"/>
      <c r="H41" s="270"/>
    </row>
    <row r="42" spans="1:8" ht="15" customHeight="1">
      <c r="A42" s="266">
        <f>VLOOKUP(B42,'5. Anexo inversiones'!Y:Z,2,FALSE)</f>
        <v>626</v>
      </c>
      <c r="B42" s="250" t="str">
        <f>'5. Anexo inversiones'!D41</f>
        <v>Adaptación del CPD , badejas del cableado y recolocación</v>
      </c>
      <c r="C42" s="267">
        <v>9000</v>
      </c>
      <c r="D42" s="268">
        <v>0</v>
      </c>
      <c r="E42" s="179"/>
      <c r="F42" s="210">
        <v>9000</v>
      </c>
      <c r="G42" s="268"/>
      <c r="H42" s="270"/>
    </row>
    <row r="43" spans="1:8" ht="15" customHeight="1">
      <c r="A43" s="266">
        <f>VLOOKUP(B43,'5. Anexo inversiones'!Y:Z,2,FALSE)</f>
        <v>641</v>
      </c>
      <c r="B43" s="250" t="str">
        <f>'5. Anexo inversiones'!D42</f>
        <v>Adquisición de software NAC (Networ access control)</v>
      </c>
      <c r="C43" s="267">
        <v>8000</v>
      </c>
      <c r="D43" s="268">
        <v>0</v>
      </c>
      <c r="E43" s="179"/>
      <c r="F43" s="210">
        <v>8000</v>
      </c>
      <c r="G43" s="268"/>
      <c r="H43" s="270"/>
    </row>
    <row r="44" spans="1:8" ht="15" customHeight="1">
      <c r="A44" s="266">
        <f>VLOOKUP(B44,'5. Anexo inversiones'!Y:Z,2,FALSE)</f>
        <v>634</v>
      </c>
      <c r="B44" s="250" t="str">
        <f>'5. Anexo inversiones'!D43</f>
        <v>Vehículo eléctrico</v>
      </c>
      <c r="C44" s="267">
        <v>30000</v>
      </c>
      <c r="D44" s="268">
        <v>0</v>
      </c>
      <c r="E44" s="179"/>
      <c r="F44" s="210">
        <v>30000</v>
      </c>
      <c r="G44" s="268"/>
      <c r="H44" s="270"/>
    </row>
    <row r="45" spans="1:8" ht="15" customHeight="1">
      <c r="A45" s="266">
        <f>VLOOKUP(B45,'5. Anexo inversiones'!Y:Z,2,FALSE)</f>
        <v>641</v>
      </c>
      <c r="B45" s="250" t="str">
        <f>'5. Anexo inversiones'!D44</f>
        <v>Software Servicio de Vigilanciad de la Salud y Área Técnica</v>
      </c>
      <c r="C45" s="267">
        <v>3500</v>
      </c>
      <c r="D45" s="268">
        <v>0</v>
      </c>
      <c r="E45" s="179"/>
      <c r="F45" s="210">
        <v>3500</v>
      </c>
      <c r="G45" s="268"/>
      <c r="H45" s="270"/>
    </row>
    <row r="46" spans="1:8" ht="15" customHeight="1">
      <c r="A46" s="266">
        <f>VLOOKUP(B46,'5. Anexo inversiones'!Y:Z,2,FALSE)</f>
        <v>622</v>
      </c>
      <c r="B46" s="250" t="str">
        <f>'5. Anexo inversiones'!D45</f>
        <v>Nueva oficina Parque Santa Catalina</v>
      </c>
      <c r="C46" s="267">
        <v>141000</v>
      </c>
      <c r="D46" s="268">
        <v>0</v>
      </c>
      <c r="E46" s="179"/>
      <c r="F46" s="210">
        <v>141000</v>
      </c>
      <c r="G46" s="268"/>
      <c r="H46" s="270"/>
    </row>
    <row r="47" spans="1:8" ht="15" customHeight="1">
      <c r="A47" s="266">
        <f>VLOOKUP(B47,'5. Anexo inversiones'!Y:Z,2,FALSE)</f>
        <v>629</v>
      </c>
      <c r="B47" s="250" t="str">
        <f>'5. Anexo inversiones'!D46</f>
        <v>Varios Modernización Canales Comerciales (Pago Directo)</v>
      </c>
      <c r="C47" s="267">
        <v>20000</v>
      </c>
      <c r="D47" s="268">
        <v>0</v>
      </c>
      <c r="E47" s="179"/>
      <c r="F47" s="210">
        <v>20000</v>
      </c>
      <c r="G47" s="268"/>
      <c r="H47" s="270"/>
    </row>
    <row r="48" spans="1:8" ht="15" customHeight="1">
      <c r="A48" s="266" t="s">
        <v>293</v>
      </c>
      <c r="B48" s="250" t="str">
        <f>'5. Anexo inversiones'!D47</f>
        <v>Varios Taller y Mantenimiento</v>
      </c>
      <c r="C48" s="267">
        <v>68450</v>
      </c>
      <c r="D48" s="268">
        <v>0</v>
      </c>
      <c r="E48" s="179"/>
      <c r="F48" s="210">
        <v>68450</v>
      </c>
      <c r="G48" s="268"/>
      <c r="H48" s="270"/>
    </row>
    <row r="49" spans="1:8" ht="15" customHeight="1">
      <c r="A49" s="266" t="s">
        <v>294</v>
      </c>
      <c r="B49" s="250" t="str">
        <f>'5. Anexo inversiones'!D48</f>
        <v>Varios Administración</v>
      </c>
      <c r="C49" s="267">
        <v>51500</v>
      </c>
      <c r="D49" s="268">
        <v>0</v>
      </c>
      <c r="E49" s="179"/>
      <c r="F49" s="210">
        <v>51500</v>
      </c>
      <c r="G49" s="268"/>
      <c r="H49" s="270"/>
    </row>
    <row r="50" spans="1:8" ht="15" hidden="1" customHeight="1">
      <c r="A50" s="266"/>
      <c r="B50" s="250">
        <f>'5. Anexo inversiones'!D49</f>
        <v>0</v>
      </c>
      <c r="C50" s="267">
        <v>0</v>
      </c>
      <c r="D50" s="268">
        <v>0</v>
      </c>
      <c r="E50" s="179"/>
      <c r="F50" s="210">
        <v>0</v>
      </c>
      <c r="G50" s="268"/>
      <c r="H50" s="270"/>
    </row>
    <row r="51" spans="1:8" ht="15" hidden="1" customHeight="1">
      <c r="A51" s="266"/>
      <c r="B51" s="250">
        <f>'5. Anexo inversiones'!D50</f>
        <v>0</v>
      </c>
      <c r="C51" s="267">
        <v>0</v>
      </c>
      <c r="D51" s="268">
        <v>0</v>
      </c>
      <c r="E51" s="179"/>
      <c r="F51" s="210">
        <v>0</v>
      </c>
      <c r="G51" s="268"/>
      <c r="H51" s="270"/>
    </row>
    <row r="52" spans="1:8" ht="15" hidden="1" customHeight="1">
      <c r="A52" s="266"/>
      <c r="B52" s="250">
        <f>'5. Anexo inversiones'!D51</f>
        <v>0</v>
      </c>
      <c r="C52" s="267">
        <v>0</v>
      </c>
      <c r="D52" s="268">
        <v>0</v>
      </c>
      <c r="E52" s="179"/>
      <c r="F52" s="210">
        <v>0</v>
      </c>
      <c r="G52" s="268"/>
      <c r="H52" s="270"/>
    </row>
    <row r="53" spans="1:8" ht="15" hidden="1" customHeight="1">
      <c r="A53" s="266"/>
      <c r="B53" s="250">
        <f>'5. Anexo inversiones'!D52</f>
        <v>0</v>
      </c>
      <c r="C53" s="267">
        <v>0</v>
      </c>
      <c r="D53" s="268">
        <v>0</v>
      </c>
      <c r="E53" s="179"/>
      <c r="F53" s="210">
        <v>0</v>
      </c>
      <c r="G53" s="268"/>
      <c r="H53" s="270"/>
    </row>
    <row r="54" spans="1:8" ht="15" hidden="1" customHeight="1">
      <c r="A54" s="266"/>
      <c r="B54" s="250">
        <f>'5. Anexo inversiones'!D53</f>
        <v>0</v>
      </c>
      <c r="C54" s="267">
        <v>0</v>
      </c>
      <c r="D54" s="268">
        <v>0</v>
      </c>
      <c r="E54" s="179"/>
      <c r="F54" s="210">
        <v>0</v>
      </c>
      <c r="G54" s="268"/>
      <c r="H54" s="270"/>
    </row>
    <row r="55" spans="1:8" ht="15" hidden="1" customHeight="1">
      <c r="A55" s="266"/>
      <c r="B55" s="250">
        <f>'5. Anexo inversiones'!D54</f>
        <v>0</v>
      </c>
      <c r="C55" s="267">
        <v>0</v>
      </c>
      <c r="D55" s="268">
        <v>0</v>
      </c>
      <c r="E55" s="179"/>
      <c r="F55" s="210">
        <v>0</v>
      </c>
      <c r="G55" s="268"/>
      <c r="H55" s="270"/>
    </row>
    <row r="56" spans="1:8" ht="15" hidden="1" customHeight="1">
      <c r="A56" s="266"/>
      <c r="B56" s="250">
        <f>'5. Anexo inversiones'!D55</f>
        <v>0</v>
      </c>
      <c r="C56" s="267">
        <v>0</v>
      </c>
      <c r="D56" s="268">
        <v>0</v>
      </c>
      <c r="E56" s="179"/>
      <c r="F56" s="210">
        <v>0</v>
      </c>
      <c r="G56" s="268"/>
      <c r="H56" s="270"/>
    </row>
    <row r="57" spans="1:8" ht="15" hidden="1" customHeight="1">
      <c r="A57" s="266"/>
      <c r="B57" s="250">
        <f>'5. Anexo inversiones'!D56</f>
        <v>0</v>
      </c>
      <c r="C57" s="267">
        <v>0</v>
      </c>
      <c r="D57" s="268">
        <v>0</v>
      </c>
      <c r="E57" s="179"/>
      <c r="F57" s="210">
        <v>0</v>
      </c>
      <c r="G57" s="268"/>
      <c r="H57" s="270"/>
    </row>
    <row r="58" spans="1:8" ht="15" hidden="1" customHeight="1">
      <c r="A58" s="266"/>
      <c r="B58" s="250">
        <f>'5. Anexo inversiones'!D57</f>
        <v>0</v>
      </c>
      <c r="C58" s="267">
        <v>0</v>
      </c>
      <c r="D58" s="268">
        <v>0</v>
      </c>
      <c r="E58" s="269"/>
      <c r="F58" s="210">
        <v>0</v>
      </c>
      <c r="G58" s="268"/>
      <c r="H58" s="270"/>
    </row>
    <row r="59" spans="1:8" ht="15" hidden="1" customHeight="1">
      <c r="A59" s="266"/>
      <c r="B59" s="250">
        <f>'5. Anexo inversiones'!D58</f>
        <v>0</v>
      </c>
      <c r="C59" s="267">
        <v>0</v>
      </c>
      <c r="D59" s="268">
        <v>0</v>
      </c>
      <c r="E59" s="179"/>
      <c r="F59" s="210">
        <v>0</v>
      </c>
      <c r="G59" s="268"/>
      <c r="H59" s="270"/>
    </row>
    <row r="60" spans="1:8" ht="15" hidden="1" customHeight="1">
      <c r="A60" s="266"/>
      <c r="B60" s="250">
        <f>'5. Anexo inversiones'!D59</f>
        <v>0</v>
      </c>
      <c r="C60" s="267">
        <v>0</v>
      </c>
      <c r="D60" s="268">
        <v>0</v>
      </c>
      <c r="E60" s="179"/>
      <c r="F60" s="210">
        <v>0</v>
      </c>
      <c r="G60" s="268"/>
      <c r="H60" s="270"/>
    </row>
    <row r="61" spans="1:8" ht="15" hidden="1" customHeight="1">
      <c r="A61" s="266"/>
      <c r="B61" s="250">
        <f>'5. Anexo inversiones'!D60</f>
        <v>0</v>
      </c>
      <c r="C61" s="267">
        <v>0</v>
      </c>
      <c r="D61" s="268">
        <v>0</v>
      </c>
      <c r="E61" s="179"/>
      <c r="F61" s="210">
        <v>0</v>
      </c>
      <c r="G61" s="268"/>
      <c r="H61" s="270"/>
    </row>
    <row r="62" spans="1:8" ht="15" hidden="1" customHeight="1">
      <c r="A62" s="266"/>
      <c r="B62" s="250">
        <f>'5. Anexo inversiones'!D61</f>
        <v>0</v>
      </c>
      <c r="C62" s="267">
        <v>0</v>
      </c>
      <c r="D62" s="268">
        <v>0</v>
      </c>
      <c r="E62" s="179"/>
      <c r="F62" s="210">
        <v>0</v>
      </c>
      <c r="G62" s="268"/>
      <c r="H62" s="270"/>
    </row>
    <row r="63" spans="1:8" ht="15" hidden="1" customHeight="1">
      <c r="A63" s="266"/>
      <c r="B63" s="250">
        <f>'5. Anexo inversiones'!D62</f>
        <v>0</v>
      </c>
      <c r="C63" s="267">
        <v>0</v>
      </c>
      <c r="D63" s="268">
        <v>0</v>
      </c>
      <c r="E63" s="179"/>
      <c r="F63" s="210">
        <v>0</v>
      </c>
      <c r="G63" s="268"/>
      <c r="H63" s="270"/>
    </row>
    <row r="64" spans="1:8" ht="15" hidden="1" customHeight="1">
      <c r="A64" s="266"/>
      <c r="B64" s="250">
        <f>'5. Anexo inversiones'!D63</f>
        <v>0</v>
      </c>
      <c r="C64" s="267">
        <v>0</v>
      </c>
      <c r="D64" s="268">
        <v>0</v>
      </c>
      <c r="E64" s="179"/>
      <c r="F64" s="210">
        <v>0</v>
      </c>
      <c r="G64" s="268"/>
      <c r="H64" s="270"/>
    </row>
    <row r="65" spans="1:10" ht="16.5" thickBot="1">
      <c r="A65" s="252"/>
      <c r="B65" s="261" t="s">
        <v>275</v>
      </c>
      <c r="C65" s="288">
        <v>19965922.899999999</v>
      </c>
      <c r="D65" s="288">
        <v>0</v>
      </c>
      <c r="E65" s="288">
        <v>2700000</v>
      </c>
      <c r="F65" s="288">
        <v>5265922.9000000004</v>
      </c>
      <c r="G65" s="288">
        <v>0</v>
      </c>
      <c r="H65" s="289">
        <v>12000000</v>
      </c>
      <c r="J65" s="139">
        <f>C65-SUM(D65:H65)</f>
        <v>0</v>
      </c>
    </row>
    <row r="66" spans="1:10" ht="16.5" thickBot="1">
      <c r="A66" s="276"/>
      <c r="B66" s="277"/>
      <c r="C66" s="277"/>
      <c r="D66" s="277"/>
      <c r="E66" s="277"/>
      <c r="F66" s="277"/>
      <c r="G66" s="277"/>
      <c r="H66" s="278"/>
      <c r="J66" s="139">
        <f>C65-'5. Anexo inversiones'!G64</f>
        <v>0</v>
      </c>
    </row>
    <row r="67" spans="1:10">
      <c r="A67" s="486" t="s">
        <v>295</v>
      </c>
      <c r="B67" s="487"/>
      <c r="C67" s="487"/>
      <c r="D67" s="487"/>
      <c r="E67" s="487"/>
      <c r="F67" s="487"/>
      <c r="G67" s="487"/>
      <c r="H67" s="488"/>
    </row>
    <row r="68" spans="1:10">
      <c r="A68" s="489"/>
      <c r="B68" s="487"/>
      <c r="C68" s="487"/>
      <c r="D68" s="487"/>
      <c r="E68" s="487"/>
      <c r="F68" s="487"/>
      <c r="G68" s="487"/>
      <c r="H68" s="488"/>
    </row>
    <row r="69" spans="1:10" ht="13.5" thickBot="1">
      <c r="A69" s="490"/>
      <c r="B69" s="491"/>
      <c r="C69" s="491"/>
      <c r="D69" s="491"/>
      <c r="E69" s="491"/>
      <c r="F69" s="491"/>
      <c r="G69" s="491"/>
      <c r="H69" s="492"/>
    </row>
    <row r="71" spans="1:10" hidden="1">
      <c r="C71" s="120">
        <f>C65-'5. Anexo inversiones'!I64</f>
        <v>0</v>
      </c>
      <c r="D71" s="140" t="s">
        <v>296</v>
      </c>
      <c r="E71" s="120">
        <v>0</v>
      </c>
      <c r="F71" s="120">
        <v>-3384077.1000000015</v>
      </c>
      <c r="G71" s="120">
        <v>0</v>
      </c>
    </row>
  </sheetData>
  <mergeCells count="14">
    <mergeCell ref="A7:H7"/>
    <mergeCell ref="A2:H2"/>
    <mergeCell ref="A3:G3"/>
    <mergeCell ref="A4:G4"/>
    <mergeCell ref="B5:E5"/>
    <mergeCell ref="A6:H6"/>
    <mergeCell ref="A67:H69"/>
    <mergeCell ref="A8:A10"/>
    <mergeCell ref="B8:B10"/>
    <mergeCell ref="C8:C10"/>
    <mergeCell ref="D8:H8"/>
    <mergeCell ref="D9:D10"/>
    <mergeCell ref="E9:E10"/>
    <mergeCell ref="F9:H9"/>
  </mergeCells>
  <pageMargins left="0.70866141732283472" right="0.70866141732283472" top="0.74803149606299213" bottom="0.74803149606299213" header="0.31496062992125984" footer="0.31496062992125984"/>
  <pageSetup paperSize="9" scale="59" orientation="landscape" r:id="rId1"/>
  <colBreaks count="1" manualBreakCount="1">
    <brk id="9" max="1048575" man="1"/>
  </colBreaks>
  <drawing r:id="rId2"/>
</worksheet>
</file>

<file path=xl/worksheets/sheet7.xml><?xml version="1.0" encoding="utf-8"?>
<worksheet xmlns="http://schemas.openxmlformats.org/spreadsheetml/2006/main" xmlns:r="http://schemas.openxmlformats.org/officeDocument/2006/relationships">
  <sheetPr>
    <tabColor rgb="FF92D050"/>
  </sheetPr>
  <dimension ref="A1:G146"/>
  <sheetViews>
    <sheetView topLeftCell="A64" zoomScaleNormal="100" workbookViewId="0">
      <selection activeCell="A87" sqref="A87:C89"/>
    </sheetView>
  </sheetViews>
  <sheetFormatPr baseColWidth="10" defaultRowHeight="12.75"/>
  <cols>
    <col min="1" max="1" width="83.85546875" style="109" customWidth="1"/>
    <col min="2" max="3" width="18.42578125" style="109" customWidth="1"/>
    <col min="4" max="4" width="11.42578125" style="109"/>
    <col min="5" max="5" width="0" style="109" hidden="1" customWidth="1"/>
    <col min="6" max="6" width="12.85546875" style="109" hidden="1" customWidth="1"/>
    <col min="7" max="7" width="13.42578125" style="109" hidden="1" customWidth="1"/>
    <col min="8" max="15" width="0" style="109" hidden="1" customWidth="1"/>
    <col min="16" max="16384" width="11.42578125" style="109"/>
  </cols>
  <sheetData>
    <row r="1" spans="1:3" ht="60" customHeight="1"/>
    <row r="2" spans="1:3" ht="21">
      <c r="A2" s="521" t="s">
        <v>297</v>
      </c>
      <c r="B2" s="521"/>
      <c r="C2" s="521"/>
    </row>
    <row r="3" spans="1:3" ht="15.75">
      <c r="A3" s="522" t="s">
        <v>1</v>
      </c>
      <c r="B3" s="522"/>
      <c r="C3" s="141" t="s">
        <v>2</v>
      </c>
    </row>
    <row r="4" spans="1:3" ht="21">
      <c r="A4" s="523" t="s">
        <v>3</v>
      </c>
      <c r="B4" s="523"/>
      <c r="C4" s="142">
        <v>2021</v>
      </c>
    </row>
    <row r="5" spans="1:3" ht="15">
      <c r="A5" s="524" t="s">
        <v>4</v>
      </c>
      <c r="B5" s="524"/>
      <c r="C5" s="524"/>
    </row>
    <row r="6" spans="1:3" ht="15">
      <c r="A6" s="524" t="s">
        <v>5</v>
      </c>
      <c r="B6" s="524"/>
      <c r="C6" s="524"/>
    </row>
    <row r="7" spans="1:3">
      <c r="A7" s="537" t="s">
        <v>214</v>
      </c>
      <c r="B7" s="537"/>
      <c r="C7" s="537"/>
    </row>
    <row r="8" spans="1:3">
      <c r="A8" s="448" t="s">
        <v>298</v>
      </c>
      <c r="B8" s="448"/>
      <c r="C8" s="448"/>
    </row>
    <row r="9" spans="1:3">
      <c r="A9" s="713" t="s">
        <v>548</v>
      </c>
      <c r="B9" s="474" t="s">
        <v>299</v>
      </c>
      <c r="C9" s="474"/>
    </row>
    <row r="10" spans="1:3">
      <c r="A10" s="713"/>
      <c r="B10" s="714">
        <v>2021</v>
      </c>
      <c r="C10" s="714" t="s">
        <v>90</v>
      </c>
    </row>
    <row r="11" spans="1:3">
      <c r="A11" s="685" t="s">
        <v>300</v>
      </c>
      <c r="B11" s="686">
        <v>37945040.881346099</v>
      </c>
      <c r="C11" s="686">
        <v>37532186.826257259</v>
      </c>
    </row>
    <row r="12" spans="1:3">
      <c r="A12" s="687" t="s">
        <v>301</v>
      </c>
      <c r="B12" s="688">
        <v>35024718.606038757</v>
      </c>
      <c r="C12" s="688">
        <v>34585695.666666672</v>
      </c>
    </row>
    <row r="13" spans="1:3">
      <c r="A13" s="689" t="s">
        <v>302</v>
      </c>
      <c r="B13" s="690">
        <v>0.92303810438789169</v>
      </c>
      <c r="C13" s="690">
        <v>0.92149428507242637</v>
      </c>
    </row>
    <row r="14" spans="1:3">
      <c r="A14" s="687" t="s">
        <v>303</v>
      </c>
      <c r="B14" s="688">
        <v>2920322.2753073429</v>
      </c>
      <c r="C14" s="688">
        <v>2946491.159590588</v>
      </c>
    </row>
    <row r="15" spans="1:3">
      <c r="A15" s="689" t="s">
        <v>304</v>
      </c>
      <c r="B15" s="690">
        <v>7.6961895612108366E-2</v>
      </c>
      <c r="C15" s="690">
        <v>7.8505714927573661E-2</v>
      </c>
    </row>
    <row r="16" spans="1:3">
      <c r="A16" s="685" t="s">
        <v>305</v>
      </c>
      <c r="B16" s="686">
        <v>18455597.483614668</v>
      </c>
      <c r="C16" s="691">
        <v>14836258.348259706</v>
      </c>
    </row>
    <row r="17" spans="1:6">
      <c r="A17" s="685" t="s">
        <v>307</v>
      </c>
      <c r="B17" s="686">
        <v>11331100</v>
      </c>
      <c r="C17" s="686">
        <v>9655185</v>
      </c>
    </row>
    <row r="18" spans="1:6">
      <c r="A18" s="687" t="s">
        <v>308</v>
      </c>
      <c r="B18" s="692">
        <v>10491900</v>
      </c>
      <c r="C18" s="692">
        <v>8894172</v>
      </c>
      <c r="E18" s="143"/>
      <c r="F18" s="143"/>
    </row>
    <row r="19" spans="1:6">
      <c r="A19" s="687" t="s">
        <v>309</v>
      </c>
      <c r="B19" s="692">
        <v>839200</v>
      </c>
      <c r="C19" s="692">
        <v>761013</v>
      </c>
      <c r="E19" s="143"/>
      <c r="F19" s="143"/>
    </row>
    <row r="20" spans="1:6">
      <c r="A20" s="685" t="s">
        <v>310</v>
      </c>
      <c r="B20" s="691">
        <v>0.48637706153289451</v>
      </c>
      <c r="C20" s="691">
        <v>0.39529426880824226</v>
      </c>
    </row>
    <row r="21" spans="1:6">
      <c r="A21" s="685" t="s">
        <v>311</v>
      </c>
      <c r="B21" s="686">
        <v>32755644.013614669</v>
      </c>
      <c r="C21" s="686">
        <v>26905243.188259706</v>
      </c>
    </row>
    <row r="22" spans="1:6">
      <c r="A22" s="685" t="s">
        <v>312</v>
      </c>
      <c r="B22" s="691">
        <v>0.86323912829719596</v>
      </c>
      <c r="C22" s="691">
        <v>0.71685786156848674</v>
      </c>
    </row>
    <row r="23" spans="1:6">
      <c r="A23" s="685" t="s">
        <v>313</v>
      </c>
      <c r="B23" s="691">
        <v>3.3487517435505909</v>
      </c>
      <c r="C23" s="691">
        <v>3.8872571396878732</v>
      </c>
    </row>
    <row r="24" spans="1:6">
      <c r="A24" s="693" t="s">
        <v>314</v>
      </c>
      <c r="B24" s="694">
        <v>3.6166033684409973</v>
      </c>
      <c r="C24" s="694">
        <v>4.2198629424141174</v>
      </c>
    </row>
    <row r="25" spans="1:6">
      <c r="A25" s="687"/>
      <c r="B25" s="694"/>
      <c r="C25" s="694"/>
    </row>
    <row r="26" spans="1:6">
      <c r="A26" s="685" t="s">
        <v>315</v>
      </c>
      <c r="B26" s="686">
        <v>-47519003.919080913</v>
      </c>
      <c r="C26" s="686">
        <v>-44805945.032720521</v>
      </c>
    </row>
    <row r="27" spans="1:6">
      <c r="A27" s="687" t="s">
        <v>316</v>
      </c>
      <c r="B27" s="695">
        <v>-47032416.583491847</v>
      </c>
      <c r="C27" s="695">
        <v>-44375393.372720525</v>
      </c>
    </row>
    <row r="28" spans="1:6">
      <c r="A28" s="687" t="s">
        <v>317</v>
      </c>
      <c r="B28" s="695">
        <v>-486587.33558906248</v>
      </c>
      <c r="C28" s="695">
        <v>-430551.66000000003</v>
      </c>
    </row>
    <row r="29" spans="1:6">
      <c r="A29" s="685" t="s">
        <v>318</v>
      </c>
      <c r="B29" s="691">
        <v>-4.1936796885634156</v>
      </c>
      <c r="C29" s="691">
        <v>-4.6406096861655701</v>
      </c>
    </row>
    <row r="30" spans="1:6">
      <c r="A30" s="687" t="s">
        <v>319</v>
      </c>
      <c r="B30" s="694">
        <v>-3.8830888373095727</v>
      </c>
      <c r="C30" s="694">
        <v>-4.2748410034217477</v>
      </c>
    </row>
    <row r="31" spans="1:6">
      <c r="A31" s="687" t="s">
        <v>320</v>
      </c>
      <c r="B31" s="694">
        <v>-0.31059085125384284</v>
      </c>
      <c r="C31" s="694">
        <v>-0.36576868274382301</v>
      </c>
    </row>
    <row r="32" spans="1:6">
      <c r="A32" s="685" t="s">
        <v>321</v>
      </c>
      <c r="B32" s="691">
        <v>-1.2523113117119187</v>
      </c>
      <c r="C32" s="691">
        <v>-1.193800543521077</v>
      </c>
    </row>
    <row r="33" spans="1:7">
      <c r="A33" s="685" t="s">
        <v>322</v>
      </c>
      <c r="B33" s="691">
        <v>-4.1507370496678915</v>
      </c>
      <c r="C33" s="691">
        <v>-4.5960168937954604</v>
      </c>
    </row>
    <row r="34" spans="1:7">
      <c r="A34" s="687" t="s">
        <v>323</v>
      </c>
      <c r="B34" s="694">
        <v>-3.8433266012488239</v>
      </c>
      <c r="C34" s="694">
        <v>-4.2337629748495296</v>
      </c>
    </row>
    <row r="35" spans="1:7">
      <c r="A35" s="687" t="s">
        <v>324</v>
      </c>
      <c r="B35" s="694">
        <v>-0.30741044841906739</v>
      </c>
      <c r="C35" s="694">
        <v>-0.36225391894593056</v>
      </c>
    </row>
    <row r="36" spans="1:7">
      <c r="A36" s="685" t="s">
        <v>325</v>
      </c>
      <c r="B36" s="691">
        <v>-1.2394878353290464</v>
      </c>
      <c r="C36" s="691">
        <v>-1.1823290121127663</v>
      </c>
    </row>
    <row r="37" spans="1:7">
      <c r="A37" s="685" t="s">
        <v>326</v>
      </c>
      <c r="B37" s="696">
        <v>-4.2942638895523161E-2</v>
      </c>
      <c r="C37" s="696">
        <v>-4.4592792370109949E-2</v>
      </c>
    </row>
    <row r="38" spans="1:7">
      <c r="A38" s="687" t="s">
        <v>327</v>
      </c>
      <c r="B38" s="697">
        <v>-3.9762236060747809E-2</v>
      </c>
      <c r="C38" s="697">
        <v>-4.107802857221747E-2</v>
      </c>
    </row>
    <row r="39" spans="1:7">
      <c r="A39" s="687" t="s">
        <v>328</v>
      </c>
      <c r="B39" s="697">
        <v>-3.1804028347753562E-3</v>
      </c>
      <c r="C39" s="697">
        <v>-3.5147637978924775E-3</v>
      </c>
      <c r="E39" s="109" t="s">
        <v>306</v>
      </c>
    </row>
    <row r="40" spans="1:7">
      <c r="A40" s="685" t="s">
        <v>329</v>
      </c>
      <c r="B40" s="696">
        <v>-1.2823476382872217E-2</v>
      </c>
      <c r="C40" s="696">
        <v>-1.1471531408310828E-2</v>
      </c>
      <c r="E40" s="109">
        <v>2021</v>
      </c>
      <c r="F40" s="109">
        <v>2020</v>
      </c>
    </row>
    <row r="41" spans="1:7">
      <c r="A41" s="685" t="s">
        <v>330</v>
      </c>
      <c r="B41" s="698">
        <v>48</v>
      </c>
      <c r="C41" s="698">
        <v>48</v>
      </c>
      <c r="E41" s="143">
        <v>48</v>
      </c>
      <c r="F41" s="144">
        <v>48</v>
      </c>
      <c r="G41" s="109" t="s">
        <v>331</v>
      </c>
    </row>
    <row r="42" spans="1:7">
      <c r="A42" s="685" t="s">
        <v>332</v>
      </c>
      <c r="B42" s="686">
        <v>-989979.24831418553</v>
      </c>
      <c r="C42" s="686">
        <v>-933457.1881816776</v>
      </c>
      <c r="G42" s="109" t="s">
        <v>333</v>
      </c>
    </row>
    <row r="43" spans="1:7">
      <c r="A43" s="687" t="s">
        <v>334</v>
      </c>
      <c r="B43" s="695">
        <v>-979842.01215608011</v>
      </c>
      <c r="C43" s="695">
        <v>-924487.36193167756</v>
      </c>
    </row>
    <row r="44" spans="1:7">
      <c r="A44" s="693" t="s">
        <v>335</v>
      </c>
      <c r="B44" s="695">
        <v>-10137.236158105468</v>
      </c>
      <c r="C44" s="695">
        <v>-8969.8262500000001</v>
      </c>
    </row>
    <row r="45" spans="1:7">
      <c r="A45" s="689"/>
      <c r="B45" s="694"/>
      <c r="C45" s="694"/>
    </row>
    <row r="46" spans="1:7" ht="26.25" customHeight="1">
      <c r="A46" s="699" t="s">
        <v>336</v>
      </c>
      <c r="B46" s="699"/>
      <c r="C46" s="699"/>
    </row>
    <row r="47" spans="1:7">
      <c r="A47" s="700" t="s">
        <v>337</v>
      </c>
      <c r="B47" s="686">
        <v>-52603306.249956995</v>
      </c>
      <c r="C47" s="686">
        <v>-48372417.901395269</v>
      </c>
    </row>
    <row r="48" spans="1:7">
      <c r="A48" s="701" t="s">
        <v>338</v>
      </c>
      <c r="B48" s="686">
        <v>-52603306.249956995</v>
      </c>
      <c r="C48" s="686">
        <v>-48372417.901395269</v>
      </c>
    </row>
    <row r="49" spans="1:3">
      <c r="A49" s="702" t="s">
        <v>339</v>
      </c>
      <c r="B49" s="688">
        <v>-4719014.0157922497</v>
      </c>
      <c r="C49" s="688">
        <v>-4097039.6195489564</v>
      </c>
    </row>
    <row r="50" spans="1:3">
      <c r="A50" s="702" t="s">
        <v>340</v>
      </c>
      <c r="B50" s="688">
        <v>-33263305.263720904</v>
      </c>
      <c r="C50" s="688">
        <v>-31361674.461304903</v>
      </c>
    </row>
    <row r="51" spans="1:3">
      <c r="A51" s="702" t="s">
        <v>341</v>
      </c>
      <c r="B51" s="688">
        <v>-9050097.3039786946</v>
      </c>
      <c r="C51" s="688">
        <v>-8898885.7118666675</v>
      </c>
    </row>
    <row r="52" spans="1:3">
      <c r="A52" s="702" t="s">
        <v>342</v>
      </c>
      <c r="B52" s="688">
        <v>-5570889.6664651502</v>
      </c>
      <c r="C52" s="688">
        <v>-4014818.1086747423</v>
      </c>
    </row>
    <row r="53" spans="1:3" ht="25.5">
      <c r="A53" s="703" t="s">
        <v>343</v>
      </c>
      <c r="B53" s="688">
        <v>0</v>
      </c>
      <c r="C53" s="688">
        <v>0</v>
      </c>
    </row>
    <row r="54" spans="1:3">
      <c r="A54" s="701" t="s">
        <v>344</v>
      </c>
      <c r="B54" s="686">
        <v>0</v>
      </c>
      <c r="C54" s="686">
        <v>0</v>
      </c>
    </row>
    <row r="55" spans="1:3">
      <c r="A55" s="704"/>
      <c r="B55" s="694"/>
      <c r="C55" s="694"/>
    </row>
    <row r="56" spans="1:3">
      <c r="A56" s="685" t="s">
        <v>345</v>
      </c>
      <c r="B56" s="686">
        <v>53765955.731606022</v>
      </c>
      <c r="C56" s="686">
        <v>46585251.688259706</v>
      </c>
    </row>
    <row r="57" spans="1:3">
      <c r="A57" s="689" t="s">
        <v>346</v>
      </c>
      <c r="B57" s="688">
        <v>53764469.231606022</v>
      </c>
      <c r="C57" s="688">
        <v>46583765.188259706</v>
      </c>
    </row>
    <row r="58" spans="1:3">
      <c r="A58" s="689" t="s">
        <v>347</v>
      </c>
      <c r="B58" s="688">
        <v>1486.5</v>
      </c>
      <c r="C58" s="688">
        <v>1486.5</v>
      </c>
    </row>
    <row r="59" spans="1:3">
      <c r="A59" s="685" t="s">
        <v>348</v>
      </c>
      <c r="B59" s="691">
        <v>4.7449899596337533</v>
      </c>
      <c r="C59" s="691">
        <v>4.8248947781176339</v>
      </c>
    </row>
    <row r="60" spans="1:3">
      <c r="A60" s="687" t="s">
        <v>349</v>
      </c>
      <c r="B60" s="694">
        <v>4.3935681582089448</v>
      </c>
      <c r="C60" s="694">
        <v>4.4446009101306787</v>
      </c>
    </row>
    <row r="61" spans="1:3">
      <c r="A61" s="687" t="s">
        <v>350</v>
      </c>
      <c r="B61" s="694">
        <v>0.35142180142480833</v>
      </c>
      <c r="C61" s="694">
        <v>0.38029386798695569</v>
      </c>
    </row>
    <row r="62" spans="1:3">
      <c r="A62" s="685" t="s">
        <v>351</v>
      </c>
      <c r="B62" s="691">
        <v>1.4169428858894058</v>
      </c>
      <c r="C62" s="691">
        <v>1.2412080304276059</v>
      </c>
    </row>
    <row r="63" spans="1:3">
      <c r="A63" s="685" t="s">
        <v>352</v>
      </c>
      <c r="B63" s="691">
        <v>4.7448587720173698</v>
      </c>
      <c r="C63" s="691">
        <v>4.824740819389759</v>
      </c>
    </row>
    <row r="64" spans="1:3">
      <c r="A64" s="687" t="s">
        <v>353</v>
      </c>
      <c r="B64" s="694">
        <v>4.3934466865643271</v>
      </c>
      <c r="C64" s="694">
        <v>4.4444590862912987</v>
      </c>
    </row>
    <row r="65" spans="1:7">
      <c r="A65" s="687" t="s">
        <v>354</v>
      </c>
      <c r="B65" s="694">
        <v>0.35141208545304309</v>
      </c>
      <c r="C65" s="694">
        <v>0.38028173309846042</v>
      </c>
    </row>
    <row r="66" spans="1:7">
      <c r="A66" s="685" t="s">
        <v>355</v>
      </c>
      <c r="B66" s="691">
        <v>1.4169037108097253</v>
      </c>
      <c r="C66" s="691">
        <v>1.2411684244220491</v>
      </c>
    </row>
    <row r="67" spans="1:7">
      <c r="A67" s="685" t="s">
        <v>356</v>
      </c>
      <c r="B67" s="705">
        <v>1.3118761638322845E-4</v>
      </c>
      <c r="C67" s="705">
        <v>1.5395872787522973E-4</v>
      </c>
    </row>
    <row r="68" spans="1:7">
      <c r="A68" s="687" t="s">
        <v>357</v>
      </c>
      <c r="B68" s="706">
        <v>1.2147164461801542E-4</v>
      </c>
      <c r="C68" s="706">
        <v>1.4182383937992775E-4</v>
      </c>
    </row>
    <row r="69" spans="1:7">
      <c r="A69" s="687" t="s">
        <v>358</v>
      </c>
      <c r="B69" s="706">
        <v>9.715971765213026E-6</v>
      </c>
      <c r="C69" s="706">
        <v>1.2134888495301976E-5</v>
      </c>
    </row>
    <row r="70" spans="1:7">
      <c r="A70" s="685" t="s">
        <v>359</v>
      </c>
      <c r="B70" s="705">
        <v>3.917507968032703E-5</v>
      </c>
      <c r="C70" s="705">
        <v>3.960600555681064E-5</v>
      </c>
    </row>
    <row r="71" spans="1:7">
      <c r="A71" s="685" t="s">
        <v>360</v>
      </c>
      <c r="B71" s="686">
        <v>1120124.0777417922</v>
      </c>
      <c r="C71" s="686">
        <v>970526.07683874387</v>
      </c>
    </row>
    <row r="72" spans="1:7">
      <c r="A72" s="687" t="s">
        <v>361</v>
      </c>
      <c r="B72" s="695">
        <v>1120093.1089917922</v>
      </c>
      <c r="C72" s="695">
        <v>970495.10808874387</v>
      </c>
    </row>
    <row r="73" spans="1:7">
      <c r="A73" s="693" t="s">
        <v>362</v>
      </c>
      <c r="B73" s="694">
        <v>30.96875</v>
      </c>
      <c r="C73" s="694">
        <v>30.96875</v>
      </c>
    </row>
    <row r="74" spans="1:7">
      <c r="A74" s="689"/>
      <c r="B74" s="694"/>
      <c r="C74" s="694"/>
    </row>
    <row r="75" spans="1:7" ht="14.25">
      <c r="A75" s="247" t="s">
        <v>549</v>
      </c>
      <c r="B75" s="715">
        <v>2021</v>
      </c>
      <c r="C75" s="714" t="s">
        <v>90</v>
      </c>
    </row>
    <row r="76" spans="1:7">
      <c r="A76" s="707" t="s">
        <v>363</v>
      </c>
      <c r="B76" s="269">
        <v>18873597.156948</v>
      </c>
      <c r="C76" s="269">
        <v>15134269.628259705</v>
      </c>
    </row>
    <row r="77" spans="1:7">
      <c r="A77" s="707" t="s">
        <v>364</v>
      </c>
      <c r="B77" s="269">
        <v>14300046.530000001</v>
      </c>
      <c r="C77" s="269">
        <v>12068984.84</v>
      </c>
    </row>
    <row r="78" spans="1:7">
      <c r="A78" s="707" t="s">
        <v>365</v>
      </c>
      <c r="B78" s="269">
        <v>17677355</v>
      </c>
      <c r="C78" s="269">
        <v>16397355</v>
      </c>
    </row>
    <row r="79" spans="1:7">
      <c r="A79" s="707" t="s">
        <v>366</v>
      </c>
      <c r="B79" s="269">
        <v>2914957.0446580201</v>
      </c>
      <c r="C79" s="269">
        <v>2984642.22</v>
      </c>
    </row>
    <row r="80" spans="1:7">
      <c r="A80" s="708" t="s">
        <v>275</v>
      </c>
      <c r="B80" s="709">
        <v>53765955.731606022</v>
      </c>
      <c r="C80" s="709">
        <v>46585251.688259706</v>
      </c>
      <c r="F80" s="120">
        <f>B80-B56</f>
        <v>0</v>
      </c>
      <c r="G80" s="120">
        <f>C80-C56</f>
        <v>0</v>
      </c>
    </row>
    <row r="81" spans="1:3">
      <c r="A81" s="710"/>
      <c r="B81" s="710"/>
      <c r="C81" s="710"/>
    </row>
    <row r="82" spans="1:3">
      <c r="A82" s="716" t="s">
        <v>367</v>
      </c>
      <c r="B82" s="698">
        <v>53765955.731606022</v>
      </c>
      <c r="C82" s="698">
        <v>46585251.688259706</v>
      </c>
    </row>
    <row r="83" spans="1:3">
      <c r="A83" s="711" t="s">
        <v>368</v>
      </c>
      <c r="B83" s="688">
        <v>5570889.6664651502</v>
      </c>
      <c r="C83" s="688">
        <v>4014818.1086747423</v>
      </c>
    </row>
    <row r="84" spans="1:3">
      <c r="A84" s="711" t="s">
        <v>369</v>
      </c>
      <c r="B84" s="688">
        <v>0</v>
      </c>
      <c r="C84" s="688">
        <v>0</v>
      </c>
    </row>
    <row r="85" spans="1:3">
      <c r="A85" s="712" t="s">
        <v>370</v>
      </c>
      <c r="B85" s="688">
        <v>0</v>
      </c>
      <c r="C85" s="688">
        <v>0</v>
      </c>
    </row>
    <row r="86" spans="1:3">
      <c r="A86" s="716" t="s">
        <v>371</v>
      </c>
      <c r="B86" s="698">
        <v>59336845.39807117</v>
      </c>
      <c r="C86" s="698">
        <v>50600069.796934448</v>
      </c>
    </row>
    <row r="87" spans="1:3">
      <c r="A87" s="717" t="s">
        <v>550</v>
      </c>
      <c r="B87" s="717"/>
      <c r="C87" s="717"/>
    </row>
    <row r="88" spans="1:3">
      <c r="A88" s="717"/>
      <c r="B88" s="717"/>
      <c r="C88" s="717"/>
    </row>
    <row r="89" spans="1:3">
      <c r="A89" s="717"/>
      <c r="B89" s="717"/>
      <c r="C89" s="717"/>
    </row>
    <row r="90" spans="1:3">
      <c r="A90" s="244"/>
      <c r="B90" s="244"/>
      <c r="C90" s="244"/>
    </row>
    <row r="91" spans="1:3">
      <c r="A91" s="244"/>
      <c r="B91" s="244"/>
      <c r="C91" s="244"/>
    </row>
    <row r="92" spans="1:3">
      <c r="A92" s="244"/>
      <c r="B92" s="244"/>
      <c r="C92" s="244"/>
    </row>
    <row r="93" spans="1:3">
      <c r="A93" s="244"/>
      <c r="B93" s="244"/>
      <c r="C93" s="244"/>
    </row>
    <row r="94" spans="1:3">
      <c r="A94" s="244"/>
      <c r="B94" s="244"/>
      <c r="C94" s="244"/>
    </row>
    <row r="95" spans="1:3">
      <c r="A95" s="244"/>
      <c r="B95" s="244"/>
      <c r="C95" s="244"/>
    </row>
    <row r="96" spans="1:3">
      <c r="A96" s="244"/>
      <c r="B96" s="244"/>
      <c r="C96" s="244"/>
    </row>
    <row r="97" spans="1:3">
      <c r="A97" s="244"/>
      <c r="B97" s="244"/>
      <c r="C97" s="244"/>
    </row>
    <row r="98" spans="1:3">
      <c r="A98" s="244"/>
      <c r="B98" s="244"/>
      <c r="C98" s="244"/>
    </row>
    <row r="99" spans="1:3">
      <c r="A99" s="244"/>
      <c r="B99" s="244"/>
      <c r="C99" s="244"/>
    </row>
    <row r="100" spans="1:3">
      <c r="A100" s="244"/>
      <c r="B100" s="244"/>
      <c r="C100" s="244"/>
    </row>
    <row r="101" spans="1:3">
      <c r="A101" s="244"/>
      <c r="B101" s="244"/>
      <c r="C101" s="244"/>
    </row>
    <row r="102" spans="1:3">
      <c r="A102" s="244"/>
      <c r="B102" s="244"/>
      <c r="C102" s="244"/>
    </row>
    <row r="103" spans="1:3">
      <c r="A103" s="244"/>
      <c r="B103" s="244"/>
      <c r="C103" s="244"/>
    </row>
    <row r="104" spans="1:3">
      <c r="A104" s="244"/>
      <c r="B104" s="244"/>
      <c r="C104" s="244"/>
    </row>
    <row r="105" spans="1:3">
      <c r="A105" s="244"/>
      <c r="B105" s="244"/>
      <c r="C105" s="244"/>
    </row>
    <row r="106" spans="1:3">
      <c r="A106" s="244"/>
      <c r="B106" s="244"/>
      <c r="C106" s="244"/>
    </row>
    <row r="107" spans="1:3">
      <c r="A107" s="244"/>
      <c r="B107" s="244"/>
      <c r="C107" s="244"/>
    </row>
    <row r="108" spans="1:3">
      <c r="A108" s="244"/>
      <c r="B108" s="244"/>
      <c r="C108" s="244"/>
    </row>
    <row r="109" spans="1:3">
      <c r="A109" s="244"/>
      <c r="B109" s="244"/>
      <c r="C109" s="244"/>
    </row>
    <row r="110" spans="1:3">
      <c r="A110" s="244"/>
      <c r="B110" s="244"/>
      <c r="C110" s="244"/>
    </row>
    <row r="111" spans="1:3">
      <c r="A111" s="244"/>
      <c r="B111" s="244"/>
      <c r="C111" s="244"/>
    </row>
    <row r="112" spans="1:3">
      <c r="A112" s="244"/>
      <c r="B112" s="244"/>
      <c r="C112" s="244"/>
    </row>
    <row r="113" spans="1:3">
      <c r="A113" s="244"/>
      <c r="B113" s="244"/>
      <c r="C113" s="244"/>
    </row>
    <row r="114" spans="1:3">
      <c r="A114" s="244"/>
      <c r="B114" s="244"/>
      <c r="C114" s="244"/>
    </row>
    <row r="115" spans="1:3">
      <c r="A115" s="244"/>
      <c r="B115" s="244"/>
      <c r="C115" s="244"/>
    </row>
    <row r="116" spans="1:3">
      <c r="A116" s="244"/>
      <c r="B116" s="244"/>
      <c r="C116" s="244"/>
    </row>
    <row r="117" spans="1:3">
      <c r="A117" s="244"/>
      <c r="B117" s="244"/>
      <c r="C117" s="244"/>
    </row>
    <row r="118" spans="1:3">
      <c r="A118" s="244"/>
      <c r="B118" s="244"/>
      <c r="C118" s="244"/>
    </row>
    <row r="119" spans="1:3">
      <c r="A119" s="244"/>
      <c r="B119" s="244"/>
      <c r="C119" s="244"/>
    </row>
    <row r="120" spans="1:3">
      <c r="A120" s="244"/>
      <c r="B120" s="244"/>
      <c r="C120" s="244"/>
    </row>
    <row r="121" spans="1:3">
      <c r="A121" s="244"/>
      <c r="B121" s="244"/>
      <c r="C121" s="244"/>
    </row>
    <row r="122" spans="1:3">
      <c r="A122" s="244"/>
      <c r="B122" s="244"/>
      <c r="C122" s="244"/>
    </row>
    <row r="123" spans="1:3">
      <c r="A123" s="244"/>
      <c r="B123" s="244"/>
      <c r="C123" s="244"/>
    </row>
    <row r="124" spans="1:3">
      <c r="A124" s="244"/>
      <c r="B124" s="244"/>
      <c r="C124" s="244"/>
    </row>
    <row r="125" spans="1:3">
      <c r="A125" s="244"/>
      <c r="B125" s="244"/>
      <c r="C125" s="244"/>
    </row>
    <row r="126" spans="1:3">
      <c r="A126" s="244"/>
      <c r="B126" s="244"/>
      <c r="C126" s="244"/>
    </row>
    <row r="127" spans="1:3">
      <c r="A127" s="244"/>
      <c r="B127" s="244"/>
      <c r="C127" s="244"/>
    </row>
    <row r="128" spans="1:3">
      <c r="A128" s="244"/>
      <c r="B128" s="244"/>
      <c r="C128" s="244"/>
    </row>
    <row r="129" spans="1:3">
      <c r="A129" s="244"/>
      <c r="B129" s="244"/>
      <c r="C129" s="244"/>
    </row>
    <row r="130" spans="1:3">
      <c r="A130" s="244"/>
      <c r="B130" s="244"/>
      <c r="C130" s="244"/>
    </row>
    <row r="131" spans="1:3">
      <c r="A131" s="244"/>
      <c r="B131" s="244"/>
      <c r="C131" s="244"/>
    </row>
    <row r="132" spans="1:3">
      <c r="A132" s="244"/>
      <c r="B132" s="244"/>
      <c r="C132" s="244"/>
    </row>
    <row r="133" spans="1:3">
      <c r="A133" s="244"/>
      <c r="B133" s="244"/>
      <c r="C133" s="244"/>
    </row>
    <row r="134" spans="1:3">
      <c r="A134" s="244"/>
      <c r="B134" s="244"/>
      <c r="C134" s="244"/>
    </row>
    <row r="135" spans="1:3">
      <c r="A135" s="244"/>
      <c r="B135" s="244"/>
      <c r="C135" s="244"/>
    </row>
    <row r="136" spans="1:3">
      <c r="A136" s="244"/>
      <c r="B136" s="244"/>
      <c r="C136" s="244"/>
    </row>
    <row r="137" spans="1:3">
      <c r="A137" s="244"/>
      <c r="B137" s="244"/>
      <c r="C137" s="244"/>
    </row>
    <row r="138" spans="1:3">
      <c r="A138" s="244"/>
      <c r="B138" s="244"/>
      <c r="C138" s="244"/>
    </row>
    <row r="139" spans="1:3">
      <c r="A139" s="244"/>
      <c r="B139" s="244"/>
      <c r="C139" s="244"/>
    </row>
    <row r="140" spans="1:3">
      <c r="A140" s="244"/>
      <c r="B140" s="244"/>
      <c r="C140" s="244"/>
    </row>
    <row r="141" spans="1:3">
      <c r="A141" s="244"/>
      <c r="B141" s="244"/>
      <c r="C141" s="244"/>
    </row>
    <row r="142" spans="1:3">
      <c r="A142" s="244"/>
      <c r="B142" s="244"/>
      <c r="C142" s="244"/>
    </row>
    <row r="143" spans="1:3">
      <c r="A143" s="244"/>
      <c r="B143" s="244"/>
      <c r="C143" s="244"/>
    </row>
    <row r="144" spans="1:3">
      <c r="A144" s="244"/>
      <c r="B144" s="244"/>
      <c r="C144" s="244"/>
    </row>
    <row r="145" spans="1:3">
      <c r="A145" s="244"/>
      <c r="B145" s="244"/>
      <c r="C145" s="244"/>
    </row>
    <row r="146" spans="1:3">
      <c r="A146" s="244"/>
      <c r="B146" s="244"/>
      <c r="C146" s="244"/>
    </row>
  </sheetData>
  <mergeCells count="12">
    <mergeCell ref="A87:C89"/>
    <mergeCell ref="A2:C2"/>
    <mergeCell ref="A3:B3"/>
    <mergeCell ref="A4:B4"/>
    <mergeCell ref="A5:C5"/>
    <mergeCell ref="A6:C6"/>
    <mergeCell ref="A7:C7"/>
    <mergeCell ref="A8:C8"/>
    <mergeCell ref="A9:A10"/>
    <mergeCell ref="B9:C9"/>
    <mergeCell ref="A46:C46"/>
    <mergeCell ref="A81:C81"/>
  </mergeCells>
  <pageMargins left="0.7" right="0.7" top="0.75" bottom="0.75" header="0.3" footer="0.3"/>
  <pageSetup paperSize="9" scale="72" orientation="portrait" r:id="rId1"/>
  <rowBreaks count="1" manualBreakCount="1">
    <brk id="44" max="2" man="1"/>
  </rowBreaks>
  <colBreaks count="1" manualBreakCount="1">
    <brk id="3" max="1048575" man="1"/>
  </colBreaks>
  <drawing r:id="rId2"/>
</worksheet>
</file>

<file path=xl/worksheets/sheet8.xml><?xml version="1.0" encoding="utf-8"?>
<worksheet xmlns="http://schemas.openxmlformats.org/spreadsheetml/2006/main" xmlns:r="http://schemas.openxmlformats.org/officeDocument/2006/relationships">
  <sheetPr>
    <tabColor rgb="FF92D050"/>
    <pageSetUpPr fitToPage="1"/>
  </sheetPr>
  <dimension ref="A1:J25"/>
  <sheetViews>
    <sheetView zoomScaleNormal="100" zoomScaleSheetLayoutView="90" workbookViewId="0">
      <selection activeCell="E16" sqref="E16"/>
    </sheetView>
  </sheetViews>
  <sheetFormatPr baseColWidth="10" defaultRowHeight="12.75"/>
  <cols>
    <col min="1" max="1" width="15.28515625" style="109" customWidth="1"/>
    <col min="2" max="2" width="64.42578125" style="109" customWidth="1"/>
    <col min="3" max="6" width="21.42578125" style="109" customWidth="1"/>
    <col min="7" max="8" width="11.140625" style="109" customWidth="1"/>
    <col min="9" max="16384" width="11.42578125" style="109"/>
  </cols>
  <sheetData>
    <row r="1" spans="1:10" ht="60" customHeight="1"/>
    <row r="2" spans="1:10">
      <c r="A2" s="534" t="s">
        <v>372</v>
      </c>
      <c r="B2" s="534"/>
      <c r="C2" s="534"/>
      <c r="D2" s="534"/>
      <c r="E2" s="534"/>
      <c r="F2" s="534"/>
      <c r="G2" s="534"/>
      <c r="H2" s="534"/>
    </row>
    <row r="3" spans="1:10">
      <c r="A3" s="535" t="s">
        <v>1</v>
      </c>
      <c r="B3" s="535"/>
      <c r="C3" s="535"/>
      <c r="D3" s="535"/>
      <c r="E3" s="535"/>
      <c r="F3" s="535"/>
      <c r="G3" s="535"/>
      <c r="H3" s="398" t="s">
        <v>2</v>
      </c>
    </row>
    <row r="4" spans="1:10">
      <c r="A4" s="531" t="s">
        <v>281</v>
      </c>
      <c r="B4" s="531"/>
      <c r="C4" s="531"/>
      <c r="D4" s="531"/>
      <c r="E4" s="531"/>
      <c r="F4" s="531"/>
      <c r="G4" s="531"/>
      <c r="H4" s="399">
        <v>2021</v>
      </c>
    </row>
    <row r="5" spans="1:10">
      <c r="A5" s="536" t="s">
        <v>4</v>
      </c>
      <c r="B5" s="536"/>
      <c r="C5" s="536"/>
      <c r="D5" s="536"/>
      <c r="E5" s="536"/>
      <c r="F5" s="400" t="s">
        <v>212</v>
      </c>
      <c r="G5" s="400" t="s">
        <v>213</v>
      </c>
      <c r="H5" s="401"/>
    </row>
    <row r="6" spans="1:10">
      <c r="A6" s="537" t="s">
        <v>214</v>
      </c>
      <c r="B6" s="537"/>
      <c r="C6" s="537"/>
      <c r="D6" s="537"/>
      <c r="E6" s="537"/>
      <c r="F6" s="537"/>
      <c r="G6" s="537"/>
      <c r="H6" s="537"/>
    </row>
    <row r="7" spans="1:10">
      <c r="A7" s="533" t="str">
        <f>"ACTIVIDADES A REALIZAR EN "&amp;H4&amp;" Y SU FINANCIACIÓN"</f>
        <v>ACTIVIDADES A REALIZAR EN 2021 Y SU FINANCIACIÓN</v>
      </c>
      <c r="B7" s="533"/>
      <c r="C7" s="533"/>
      <c r="D7" s="533"/>
      <c r="E7" s="533"/>
      <c r="F7" s="533"/>
      <c r="G7" s="533"/>
      <c r="H7" s="533"/>
    </row>
    <row r="8" spans="1:10">
      <c r="A8" s="531" t="s">
        <v>226</v>
      </c>
      <c r="B8" s="497" t="s">
        <v>282</v>
      </c>
      <c r="C8" s="500" t="s">
        <v>373</v>
      </c>
      <c r="D8" s="532" t="s">
        <v>374</v>
      </c>
      <c r="E8" s="532"/>
      <c r="F8" s="532"/>
      <c r="G8" s="532"/>
      <c r="H8" s="532"/>
    </row>
    <row r="9" spans="1:10">
      <c r="A9" s="531"/>
      <c r="B9" s="497"/>
      <c r="C9" s="500"/>
      <c r="D9" s="504" t="s">
        <v>375</v>
      </c>
      <c r="E9" s="504" t="s">
        <v>376</v>
      </c>
      <c r="F9" s="500" t="s">
        <v>286</v>
      </c>
      <c r="G9" s="500"/>
      <c r="H9" s="500"/>
    </row>
    <row r="10" spans="1:10" ht="38.25">
      <c r="A10" s="531"/>
      <c r="B10" s="497"/>
      <c r="C10" s="500"/>
      <c r="D10" s="504"/>
      <c r="E10" s="504"/>
      <c r="F10" s="265" t="s">
        <v>377</v>
      </c>
      <c r="G10" s="387"/>
      <c r="H10" s="387"/>
    </row>
    <row r="11" spans="1:10" ht="15" customHeight="1">
      <c r="A11" s="388"/>
      <c r="B11" s="389" t="s">
        <v>378</v>
      </c>
      <c r="C11" s="272">
        <v>56465955.731606022</v>
      </c>
      <c r="D11" s="272">
        <v>23360554.20160602</v>
      </c>
      <c r="E11" s="272">
        <v>19756735.289999999</v>
      </c>
      <c r="F11" s="272">
        <v>13348666.24</v>
      </c>
      <c r="G11" s="268"/>
      <c r="H11" s="268"/>
    </row>
    <row r="12" spans="1:10" ht="15" customHeight="1">
      <c r="A12" s="388"/>
      <c r="B12" s="390" t="s">
        <v>379</v>
      </c>
      <c r="C12" s="267">
        <v>18455597.483614668</v>
      </c>
      <c r="D12" s="269">
        <v>18455597.483614668</v>
      </c>
      <c r="E12" s="269"/>
      <c r="F12" s="269"/>
      <c r="G12" s="268"/>
      <c r="H12" s="268"/>
    </row>
    <row r="13" spans="1:10" ht="15" customHeight="1">
      <c r="A13" s="388"/>
      <c r="B13" s="390" t="s">
        <v>380</v>
      </c>
      <c r="C13" s="267">
        <v>416513.17333333299</v>
      </c>
      <c r="D13" s="269">
        <v>416513.17333333299</v>
      </c>
      <c r="E13" s="269"/>
      <c r="F13" s="269"/>
      <c r="G13" s="268"/>
      <c r="H13" s="268"/>
    </row>
    <row r="14" spans="1:10" ht="15" customHeight="1">
      <c r="A14" s="388"/>
      <c r="B14" s="390" t="s">
        <v>381</v>
      </c>
      <c r="C14" s="267">
        <v>1486.5</v>
      </c>
      <c r="D14" s="269">
        <v>1486.5</v>
      </c>
      <c r="E14" s="269"/>
      <c r="F14" s="269"/>
      <c r="G14" s="268"/>
      <c r="H14" s="268"/>
    </row>
    <row r="15" spans="1:10" ht="15" customHeight="1">
      <c r="A15" s="388"/>
      <c r="B15" s="390" t="s">
        <v>382</v>
      </c>
      <c r="C15" s="267">
        <v>14300046.530000001</v>
      </c>
      <c r="D15" s="269">
        <v>1572000</v>
      </c>
      <c r="E15" s="269">
        <v>3828046.5300000003</v>
      </c>
      <c r="F15" s="269">
        <v>8900000</v>
      </c>
      <c r="G15" s="268"/>
      <c r="H15" s="268"/>
      <c r="J15" s="120"/>
    </row>
    <row r="16" spans="1:10" ht="15" customHeight="1">
      <c r="A16" s="388"/>
      <c r="B16" s="390" t="s">
        <v>383</v>
      </c>
      <c r="C16" s="267">
        <v>17677355</v>
      </c>
      <c r="D16" s="269"/>
      <c r="E16" s="269">
        <v>13228688.76</v>
      </c>
      <c r="F16" s="269">
        <v>4448666.24</v>
      </c>
      <c r="G16" s="268"/>
      <c r="H16" s="268"/>
      <c r="J16" s="120"/>
    </row>
    <row r="17" spans="1:10" ht="15" customHeight="1">
      <c r="A17" s="388"/>
      <c r="B17" s="390" t="s">
        <v>384</v>
      </c>
      <c r="C17" s="267">
        <v>2700000</v>
      </c>
      <c r="D17" s="269"/>
      <c r="E17" s="269">
        <v>2700000</v>
      </c>
      <c r="F17" s="269">
        <v>0</v>
      </c>
      <c r="G17" s="268"/>
      <c r="H17" s="268"/>
      <c r="J17" s="145"/>
    </row>
    <row r="18" spans="1:10" ht="15" customHeight="1">
      <c r="A18" s="388">
        <v>723</v>
      </c>
      <c r="B18" s="390" t="s">
        <v>385</v>
      </c>
      <c r="C18" s="267">
        <v>2914957.0446580201</v>
      </c>
      <c r="D18" s="269">
        <v>2914957.0446580201</v>
      </c>
      <c r="E18" s="269"/>
      <c r="F18" s="269"/>
      <c r="G18" s="268"/>
      <c r="H18" s="268"/>
    </row>
    <row r="19" spans="1:10">
      <c r="A19" s="402"/>
      <c r="B19" s="402"/>
      <c r="C19" s="402"/>
      <c r="D19" s="402"/>
      <c r="E19" s="402"/>
      <c r="F19" s="402"/>
      <c r="G19" s="402"/>
      <c r="H19" s="402"/>
    </row>
    <row r="20" spans="1:10" ht="15" customHeight="1">
      <c r="A20" s="391" t="s">
        <v>386</v>
      </c>
      <c r="B20" s="392"/>
      <c r="C20" s="392"/>
      <c r="D20" s="392"/>
      <c r="E20" s="392"/>
      <c r="F20" s="392"/>
      <c r="G20" s="392"/>
      <c r="H20" s="393"/>
    </row>
    <row r="21" spans="1:10" ht="15" hidden="1" customHeight="1">
      <c r="A21" s="394"/>
      <c r="B21" s="395"/>
      <c r="C21" s="395"/>
      <c r="D21" s="395"/>
      <c r="E21" s="395"/>
      <c r="F21" s="395"/>
      <c r="G21" s="395"/>
      <c r="H21" s="396"/>
    </row>
    <row r="22" spans="1:10" ht="15" hidden="1" customHeight="1">
      <c r="A22" s="397"/>
      <c r="B22" s="395"/>
      <c r="C22" s="395"/>
      <c r="D22" s="395"/>
      <c r="E22" s="395"/>
      <c r="F22" s="395"/>
      <c r="G22" s="395"/>
      <c r="H22" s="396"/>
    </row>
    <row r="23" spans="1:10" ht="15" customHeight="1">
      <c r="A23" s="525" t="s">
        <v>387</v>
      </c>
      <c r="B23" s="526"/>
      <c r="C23" s="526"/>
      <c r="D23" s="526"/>
      <c r="E23" s="526"/>
      <c r="F23" s="526"/>
      <c r="G23" s="526"/>
      <c r="H23" s="527"/>
    </row>
    <row r="24" spans="1:10" ht="34.5" customHeight="1">
      <c r="A24" s="528"/>
      <c r="B24" s="529"/>
      <c r="C24" s="529"/>
      <c r="D24" s="529"/>
      <c r="E24" s="529"/>
      <c r="F24" s="529"/>
      <c r="G24" s="529"/>
      <c r="H24" s="530"/>
    </row>
    <row r="25" spans="1:10" ht="15">
      <c r="A25" s="146"/>
      <c r="B25" s="146"/>
      <c r="C25" s="146"/>
      <c r="D25" s="146"/>
      <c r="E25" s="146"/>
      <c r="F25" s="146"/>
      <c r="G25" s="146"/>
      <c r="H25" s="146"/>
    </row>
  </sheetData>
  <mergeCells count="14">
    <mergeCell ref="A7:H7"/>
    <mergeCell ref="A2:H2"/>
    <mergeCell ref="A3:G3"/>
    <mergeCell ref="A4:G4"/>
    <mergeCell ref="A5:E5"/>
    <mergeCell ref="A6:H6"/>
    <mergeCell ref="A23:H24"/>
    <mergeCell ref="A8:A10"/>
    <mergeCell ref="B8:B10"/>
    <mergeCell ref="C8:C10"/>
    <mergeCell ref="D8:H8"/>
    <mergeCell ref="D9:D10"/>
    <mergeCell ref="E9:E10"/>
    <mergeCell ref="F9:H9"/>
  </mergeCells>
  <pageMargins left="0.70866141732283472" right="0.70866141732283472" top="0.74803149606299213" bottom="0.74803149606299213" header="0.31496062992125984" footer="0.31496062992125984"/>
  <pageSetup paperSize="9" scale="70" orientation="landscape" r:id="rId1"/>
  <colBreaks count="1" manualBreakCount="1">
    <brk id="8" min="1" max="23" man="1"/>
  </colBreaks>
  <drawing r:id="rId2"/>
</worksheet>
</file>

<file path=xl/worksheets/sheet9.xml><?xml version="1.0" encoding="utf-8"?>
<worksheet xmlns="http://schemas.openxmlformats.org/spreadsheetml/2006/main" xmlns:r="http://schemas.openxmlformats.org/officeDocument/2006/relationships">
  <sheetPr>
    <tabColor rgb="FF92D050"/>
  </sheetPr>
  <dimension ref="A1:I27"/>
  <sheetViews>
    <sheetView topLeftCell="A16" zoomScaleNormal="100" zoomScaleSheetLayoutView="90" workbookViewId="0">
      <selection activeCell="L12" sqref="L12"/>
    </sheetView>
  </sheetViews>
  <sheetFormatPr baseColWidth="10" defaultRowHeight="12.75"/>
  <cols>
    <col min="1" max="16384" width="11.42578125" style="109"/>
  </cols>
  <sheetData>
    <row r="1" spans="1:9" ht="60" customHeight="1" thickBot="1"/>
    <row r="2" spans="1:9" ht="13.5" thickBot="1">
      <c r="A2" s="568" t="s">
        <v>388</v>
      </c>
      <c r="B2" s="569"/>
      <c r="C2" s="569"/>
      <c r="D2" s="569"/>
      <c r="E2" s="569"/>
      <c r="F2" s="569"/>
      <c r="G2" s="569"/>
      <c r="H2" s="569"/>
      <c r="I2" s="570"/>
    </row>
    <row r="3" spans="1:9">
      <c r="A3" s="481" t="s">
        <v>1</v>
      </c>
      <c r="B3" s="482"/>
      <c r="C3" s="482"/>
      <c r="D3" s="482"/>
      <c r="E3" s="482"/>
      <c r="F3" s="482"/>
      <c r="G3" s="482"/>
      <c r="H3" s="482"/>
      <c r="I3" s="273" t="s">
        <v>2</v>
      </c>
    </row>
    <row r="4" spans="1:9" ht="13.5" thickBot="1">
      <c r="A4" s="439" t="s">
        <v>3</v>
      </c>
      <c r="B4" s="440"/>
      <c r="C4" s="440"/>
      <c r="D4" s="440"/>
      <c r="E4" s="440"/>
      <c r="F4" s="440"/>
      <c r="G4" s="440"/>
      <c r="H4" s="440"/>
      <c r="I4" s="183">
        <v>2021</v>
      </c>
    </row>
    <row r="5" spans="1:9" ht="13.5" thickBot="1">
      <c r="A5" s="571" t="s">
        <v>4</v>
      </c>
      <c r="B5" s="572"/>
      <c r="C5" s="572"/>
      <c r="D5" s="572"/>
      <c r="E5" s="572"/>
      <c r="F5" s="572"/>
      <c r="G5" s="339" t="s">
        <v>212</v>
      </c>
      <c r="H5" s="340" t="s">
        <v>213</v>
      </c>
      <c r="I5" s="341"/>
    </row>
    <row r="6" spans="1:9" ht="13.5" thickBot="1">
      <c r="A6" s="573" t="s">
        <v>214</v>
      </c>
      <c r="B6" s="574"/>
      <c r="C6" s="574"/>
      <c r="D6" s="574"/>
      <c r="E6" s="574"/>
      <c r="F6" s="574"/>
      <c r="G6" s="574"/>
      <c r="H6" s="574"/>
      <c r="I6" s="575"/>
    </row>
    <row r="7" spans="1:9" ht="13.5" thickBot="1">
      <c r="A7" s="565"/>
      <c r="B7" s="566"/>
      <c r="C7" s="566"/>
      <c r="D7" s="566"/>
      <c r="E7" s="566"/>
      <c r="F7" s="566"/>
      <c r="G7" s="566"/>
      <c r="H7" s="566"/>
      <c r="I7" s="567"/>
    </row>
    <row r="8" spans="1:9" ht="34.5" customHeight="1" thickBot="1">
      <c r="A8" s="541" t="str">
        <f>"MEMORIA EXPLICATIVA DEL PROGRAMA DEL EJERCICIO "&amp;I4&amp;"Y DE LAS PRINCIPALES MODIFICACIONES CON RELACIÓN AL EJERCICIO DE "&amp;I4-1&amp;" (1)"</f>
        <v>MEMORIA EXPLICATIVA DEL PROGRAMA DEL EJERCICIO 2021Y DE LAS PRINCIPALES MODIFICACIONES CON RELACIÓN AL EJERCICIO DE 2020 (1)</v>
      </c>
      <c r="B8" s="542"/>
      <c r="C8" s="542"/>
      <c r="D8" s="542"/>
      <c r="E8" s="542"/>
      <c r="F8" s="542"/>
      <c r="G8" s="542"/>
      <c r="H8" s="542"/>
      <c r="I8" s="543"/>
    </row>
    <row r="9" spans="1:9">
      <c r="A9" s="544" t="str">
        <f>"De forma resumida tenemos que nuestras actuaciones para el próximo ejercicio serán: (un detalle de cada una de ellas se encuentra en el documento MEMORIA PRESUPUESTO EJERCICIO ECONOMICO "&amp;I4&amp;" que acompaña a estas fichas."</f>
        <v>De forma resumida tenemos que nuestras actuaciones para el próximo ejercicio serán: (un detalle de cada una de ellas se encuentra en el documento MEMORIA PRESUPUESTO EJERCICIO ECONOMICO 2021 que acompaña a estas fichas.</v>
      </c>
      <c r="B9" s="545"/>
      <c r="C9" s="545"/>
      <c r="D9" s="545"/>
      <c r="E9" s="545"/>
      <c r="F9" s="545"/>
      <c r="G9" s="545"/>
      <c r="H9" s="545"/>
      <c r="I9" s="546"/>
    </row>
    <row r="10" spans="1:9" ht="34.5" customHeight="1" thickBot="1">
      <c r="A10" s="547"/>
      <c r="B10" s="548"/>
      <c r="C10" s="548"/>
      <c r="D10" s="548"/>
      <c r="E10" s="548"/>
      <c r="F10" s="548"/>
      <c r="G10" s="548"/>
      <c r="H10" s="548"/>
      <c r="I10" s="549"/>
    </row>
    <row r="11" spans="1:9" ht="8.25" customHeight="1" thickBot="1">
      <c r="A11" s="342"/>
      <c r="B11" s="343"/>
      <c r="C11" s="343"/>
      <c r="D11" s="343"/>
      <c r="E11" s="343"/>
      <c r="F11" s="343"/>
      <c r="G11" s="343"/>
      <c r="H11" s="343"/>
      <c r="I11" s="344"/>
    </row>
    <row r="12" spans="1:9" ht="152.25" customHeight="1">
      <c r="A12" s="550" t="s">
        <v>541</v>
      </c>
      <c r="B12" s="551"/>
      <c r="C12" s="551"/>
      <c r="D12" s="551"/>
      <c r="E12" s="551"/>
      <c r="F12" s="551"/>
      <c r="G12" s="551"/>
      <c r="H12" s="551"/>
      <c r="I12" s="552"/>
    </row>
    <row r="13" spans="1:9" ht="8.25" customHeight="1">
      <c r="A13" s="345"/>
      <c r="B13" s="346"/>
      <c r="C13" s="346"/>
      <c r="D13" s="346"/>
      <c r="E13" s="346"/>
      <c r="F13" s="346"/>
      <c r="G13" s="346"/>
      <c r="H13" s="346"/>
      <c r="I13" s="347"/>
    </row>
    <row r="14" spans="1:9" ht="61.5" customHeight="1">
      <c r="A14" s="553" t="s">
        <v>542</v>
      </c>
      <c r="B14" s="554"/>
      <c r="C14" s="554"/>
      <c r="D14" s="554"/>
      <c r="E14" s="554"/>
      <c r="F14" s="554"/>
      <c r="G14" s="554"/>
      <c r="H14" s="554"/>
      <c r="I14" s="555"/>
    </row>
    <row r="15" spans="1:9" ht="8.25" customHeight="1">
      <c r="A15" s="556"/>
      <c r="B15" s="557"/>
      <c r="C15" s="557"/>
      <c r="D15" s="557"/>
      <c r="E15" s="557"/>
      <c r="F15" s="557"/>
      <c r="G15" s="557"/>
      <c r="H15" s="557"/>
      <c r="I15" s="558"/>
    </row>
    <row r="16" spans="1:9" ht="151.5" customHeight="1">
      <c r="A16" s="553" t="s">
        <v>543</v>
      </c>
      <c r="B16" s="554"/>
      <c r="C16" s="554"/>
      <c r="D16" s="554"/>
      <c r="E16" s="554"/>
      <c r="F16" s="554"/>
      <c r="G16" s="554"/>
      <c r="H16" s="554"/>
      <c r="I16" s="555"/>
    </row>
    <row r="17" spans="1:9" ht="8.25" customHeight="1">
      <c r="A17" s="559"/>
      <c r="B17" s="560"/>
      <c r="C17" s="560"/>
      <c r="D17" s="560"/>
      <c r="E17" s="560"/>
      <c r="F17" s="560"/>
      <c r="G17" s="560"/>
      <c r="H17" s="560"/>
      <c r="I17" s="561"/>
    </row>
    <row r="18" spans="1:9" ht="63" customHeight="1">
      <c r="A18" s="553" t="s">
        <v>544</v>
      </c>
      <c r="B18" s="554"/>
      <c r="C18" s="554"/>
      <c r="D18" s="554"/>
      <c r="E18" s="554"/>
      <c r="F18" s="554"/>
      <c r="G18" s="554"/>
      <c r="H18" s="554"/>
      <c r="I18" s="555"/>
    </row>
    <row r="19" spans="1:9" ht="8.25" customHeight="1">
      <c r="A19" s="348"/>
      <c r="B19" s="349"/>
      <c r="C19" s="349"/>
      <c r="D19" s="349"/>
      <c r="E19" s="349"/>
      <c r="F19" s="349"/>
      <c r="G19" s="349"/>
      <c r="H19" s="349"/>
      <c r="I19" s="350"/>
    </row>
    <row r="20" spans="1:9" ht="51" customHeight="1">
      <c r="A20" s="553" t="s">
        <v>389</v>
      </c>
      <c r="B20" s="554"/>
      <c r="C20" s="554"/>
      <c r="D20" s="554"/>
      <c r="E20" s="554"/>
      <c r="F20" s="554"/>
      <c r="G20" s="554"/>
      <c r="H20" s="554"/>
      <c r="I20" s="555"/>
    </row>
    <row r="21" spans="1:9" ht="8.25" customHeight="1">
      <c r="A21" s="562"/>
      <c r="B21" s="563"/>
      <c r="C21" s="563"/>
      <c r="D21" s="563"/>
      <c r="E21" s="563"/>
      <c r="F21" s="563"/>
      <c r="G21" s="563"/>
      <c r="H21" s="563"/>
      <c r="I21" s="564"/>
    </row>
    <row r="22" spans="1:9" ht="123" customHeight="1">
      <c r="A22" s="553" t="s">
        <v>545</v>
      </c>
      <c r="B22" s="554"/>
      <c r="C22" s="554"/>
      <c r="D22" s="554"/>
      <c r="E22" s="554"/>
      <c r="F22" s="554"/>
      <c r="G22" s="554"/>
      <c r="H22" s="554"/>
      <c r="I22" s="555"/>
    </row>
    <row r="23" spans="1:9" ht="30" customHeight="1">
      <c r="A23" s="351"/>
      <c r="B23" s="352"/>
      <c r="C23" s="352"/>
      <c r="D23" s="352"/>
      <c r="E23" s="352"/>
      <c r="F23" s="352"/>
      <c r="G23" s="352"/>
      <c r="H23" s="352"/>
      <c r="I23" s="353"/>
    </row>
    <row r="24" spans="1:9" ht="13.5" thickBot="1">
      <c r="A24" s="338" t="s">
        <v>390</v>
      </c>
      <c r="B24" s="277"/>
      <c r="C24" s="277"/>
      <c r="D24" s="277"/>
      <c r="E24" s="277"/>
      <c r="F24" s="277"/>
      <c r="G24" s="277"/>
      <c r="H24" s="277"/>
      <c r="I24" s="278"/>
    </row>
    <row r="25" spans="1:9" ht="49.5" customHeight="1" thickBot="1">
      <c r="A25" s="538" t="s">
        <v>391</v>
      </c>
      <c r="B25" s="539"/>
      <c r="C25" s="539"/>
      <c r="D25" s="539"/>
      <c r="E25" s="539"/>
      <c r="F25" s="539"/>
      <c r="G25" s="539"/>
      <c r="H25" s="539"/>
      <c r="I25" s="540"/>
    </row>
    <row r="26" spans="1:9">
      <c r="A26" s="244"/>
      <c r="B26" s="244"/>
      <c r="C26" s="244"/>
      <c r="D26" s="244"/>
      <c r="E26" s="244"/>
      <c r="F26" s="244"/>
      <c r="G26" s="244"/>
      <c r="H26" s="244"/>
      <c r="I26" s="244"/>
    </row>
    <row r="27" spans="1:9">
      <c r="A27" s="244"/>
      <c r="B27" s="244"/>
      <c r="C27" s="244"/>
      <c r="D27" s="244"/>
      <c r="E27" s="244"/>
      <c r="F27" s="244"/>
      <c r="G27" s="244"/>
      <c r="H27" s="244"/>
      <c r="I27" s="244"/>
    </row>
  </sheetData>
  <mergeCells count="18">
    <mergeCell ref="A7:I7"/>
    <mergeCell ref="A2:I2"/>
    <mergeCell ref="A3:H3"/>
    <mergeCell ref="A4:H4"/>
    <mergeCell ref="A5:F5"/>
    <mergeCell ref="A6:I6"/>
    <mergeCell ref="A25:I25"/>
    <mergeCell ref="A8:I8"/>
    <mergeCell ref="A9:I10"/>
    <mergeCell ref="A12:I12"/>
    <mergeCell ref="A14:I14"/>
    <mergeCell ref="A15:I15"/>
    <mergeCell ref="A16:I16"/>
    <mergeCell ref="A17:I17"/>
    <mergeCell ref="A18:I18"/>
    <mergeCell ref="A20:I20"/>
    <mergeCell ref="A21:I21"/>
    <mergeCell ref="A22:I22"/>
  </mergeCells>
  <pageMargins left="0.7" right="0.7" top="0.75" bottom="0.75" header="0.3" footer="0.3"/>
  <pageSetup paperSize="9" scale="79" orientation="portrait" r:id="rId1"/>
  <rowBreaks count="1" manualBreakCount="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14</vt:i4>
      </vt:variant>
    </vt:vector>
  </HeadingPairs>
  <TitlesOfParts>
    <vt:vector size="26" baseType="lpstr">
      <vt:lpstr>1.-2. Balance Ajustado</vt:lpstr>
      <vt:lpstr>1.-2. Balance Ajustado (2)</vt:lpstr>
      <vt:lpstr>3. P y G PRESENTACION</vt:lpstr>
      <vt:lpstr>4. Flujos de Tesorería</vt:lpstr>
      <vt:lpstr>5. Anexo inversiones</vt:lpstr>
      <vt:lpstr>6. Actuación, inversiones y Fin</vt:lpstr>
      <vt:lpstr>7. Indicadores</vt:lpstr>
      <vt:lpstr>8. Financiación de actividades</vt:lpstr>
      <vt:lpstr>9.  Memoria</vt:lpstr>
      <vt:lpstr>12.- estado deuda</vt:lpstr>
      <vt:lpstr>13.subvenc.</vt:lpstr>
      <vt:lpstr>14. plantillas y retrib.</vt:lpstr>
      <vt:lpstr>'1.-2. Balance Ajustado'!Área_de_impresión</vt:lpstr>
      <vt:lpstr>'1.-2. Balance Ajustado (2)'!Área_de_impresión</vt:lpstr>
      <vt:lpstr>'12.- estado deuda'!Área_de_impresión</vt:lpstr>
      <vt:lpstr>'13.subvenc.'!Área_de_impresión</vt:lpstr>
      <vt:lpstr>'14. plantillas y retrib.'!Área_de_impresión</vt:lpstr>
      <vt:lpstr>'3. P y G PRESENTACION'!Área_de_impresión</vt:lpstr>
      <vt:lpstr>'4. Flujos de Tesorería'!Área_de_impresión</vt:lpstr>
      <vt:lpstr>'5. Anexo inversiones'!Área_de_impresión</vt:lpstr>
      <vt:lpstr>'6. Actuación, inversiones y Fin'!Área_de_impresión</vt:lpstr>
      <vt:lpstr>'7. Indicadores'!Área_de_impresión</vt:lpstr>
      <vt:lpstr>'8. Financiación de actividades'!Área_de_impresión</vt:lpstr>
      <vt:lpstr>'9.  Memoria'!Área_de_impresión</vt:lpstr>
      <vt:lpstr>'12.- estado deuda'!Títulos_a_imprimir</vt:lpstr>
      <vt:lpstr>'3. P y G PRESENTACION'!Títulos_a_imprimir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angel.placeres</dc:creator>
  <cp:lastModifiedBy>german.vega</cp:lastModifiedBy>
  <dcterms:created xsi:type="dcterms:W3CDTF">2021-06-15T15:16:07Z</dcterms:created>
  <dcterms:modified xsi:type="dcterms:W3CDTF">2023-08-21T09:29:34Z</dcterms:modified>
</cp:coreProperties>
</file>